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sitremje\Downloads\New folder (4)\"/>
    </mc:Choice>
  </mc:AlternateContent>
  <xr:revisionPtr revIDLastSave="0" documentId="8_{97FA7724-5182-4195-B065-60CDE876538B}" xr6:coauthVersionLast="47" xr6:coauthVersionMax="47" xr10:uidLastSave="{00000000-0000-0000-0000-000000000000}"/>
  <bookViews>
    <workbookView xWindow="-28920" yWindow="-120" windowWidth="29040" windowHeight="15720" tabRatio="831" activeTab="1" xr2:uid="{544507FD-567E-4511-A1C4-CC0CFF67ADF1}"/>
  </bookViews>
  <sheets>
    <sheet name="Instructions" sheetId="9" r:id="rId1"/>
    <sheet name="Panneau FTV HL" sheetId="2" r:id="rId2"/>
    <sheet name="Angle L vif FTV HL (hor.)" sheetId="4" r:id="rId3"/>
    <sheet name="Angle U vif FTV HL (hor.)" sheetId="5" r:id="rId4"/>
    <sheet name="Angle L FTV HL (long.)_Déc." sheetId="6" r:id="rId5"/>
    <sheet name="Angle L FTV HL (long.)_Comp." sheetId="11" r:id="rId6"/>
    <sheet name="Angle L arr. FTV HL (long.)" sheetId="7" r:id="rId7"/>
    <sheet name="Angle U arr. FTV HL (long.)" sheetId="8" r:id="rId8"/>
    <sheet name="List_Values" sheetId="12" r:id="rId9"/>
    <sheet name="Updates" sheetId="10" r:id="rId10"/>
  </sheets>
  <definedNames>
    <definedName name="_xlnm._FilterDatabase" localSheetId="6" hidden="1">'Angle L arr. FTV HL (long.)'!$A$23:$V$27</definedName>
    <definedName name="_xlnm._FilterDatabase" localSheetId="5" hidden="1">'Angle L FTV HL (long.)_Comp.'!$A$23:$V$27</definedName>
    <definedName name="_xlnm._FilterDatabase" localSheetId="4" hidden="1">'Angle L FTV HL (long.)_Déc.'!$A$23:$V$27</definedName>
    <definedName name="_xlnm._FilterDatabase" localSheetId="2" hidden="1">'Angle L vif FTV HL (hor.)'!$A$23:$U$27</definedName>
    <definedName name="_xlnm._FilterDatabase" localSheetId="7" hidden="1">'Angle U arr. FTV HL (long.)'!$A$23:$X$27</definedName>
    <definedName name="_xlnm._FilterDatabase" localSheetId="3" hidden="1">'Angle U vif FTV HL (hor.)'!$A$23:$W$33</definedName>
    <definedName name="_xlnm._FilterDatabase" localSheetId="1" hidden="1">'Panneau FTV HL'!$A$23:$R$25</definedName>
    <definedName name="_xlnm.Print_Area" localSheetId="6">'Angle L arr. FTV HL (long.)'!$A$1:$V$35</definedName>
    <definedName name="_xlnm.Print_Area" localSheetId="5">'Angle L FTV HL (long.)_Comp.'!$A$1:$V$35</definedName>
    <definedName name="_xlnm.Print_Area" localSheetId="4">'Angle L FTV HL (long.)_Déc.'!$A$1:$V$35</definedName>
    <definedName name="_xlnm.Print_Area" localSheetId="2">'Angle L vif FTV HL (hor.)'!$A$1:$U$35</definedName>
    <definedName name="_xlnm.Print_Area" localSheetId="7">'Angle U arr. FTV HL (long.)'!$A$1:$X$35</definedName>
    <definedName name="_xlnm.Print_Area" localSheetId="3">'Angle U vif FTV HL (hor.)'!$A$1:$W$35</definedName>
    <definedName name="_xlnm.Print_Area" localSheetId="1">'Panneau FTV HL'!$A$1:$R$39</definedName>
    <definedName name="_xlnm.Print_Titles" localSheetId="2">'Angle L vif FTV HL (hor.)'!$21:$23</definedName>
    <definedName name="_xlnm.Print_Titles" localSheetId="1">'Panneau FTV HL'!$21:$23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11" l="1"/>
  <c r="D66" i="11"/>
  <c r="D71" i="11" s="1"/>
  <c r="C66" i="11"/>
  <c r="E65" i="11"/>
  <c r="V33" i="11"/>
  <c r="F33" i="11"/>
  <c r="V32" i="11"/>
  <c r="F32" i="11"/>
  <c r="V31" i="11"/>
  <c r="F31" i="11"/>
  <c r="V30" i="11"/>
  <c r="F30" i="11"/>
  <c r="V29" i="11"/>
  <c r="F29" i="11"/>
  <c r="V28" i="11"/>
  <c r="F28" i="11"/>
  <c r="V27" i="11"/>
  <c r="F27" i="11"/>
  <c r="V26" i="11"/>
  <c r="F26" i="11"/>
  <c r="V25" i="11"/>
  <c r="F25" i="11"/>
  <c r="V24" i="11"/>
  <c r="F24" i="11"/>
  <c r="B17" i="11"/>
  <c r="B14" i="11"/>
  <c r="B13" i="11"/>
  <c r="B12" i="11"/>
  <c r="B9" i="11"/>
  <c r="B8" i="11"/>
  <c r="B7" i="11"/>
  <c r="B6" i="11"/>
  <c r="B5" i="11"/>
  <c r="D3" i="11" a="1"/>
  <c r="D3" i="11" s="1"/>
  <c r="D67" i="11" l="1"/>
  <c r="D70" i="11" s="1"/>
  <c r="V34" i="11"/>
  <c r="C67" i="11"/>
  <c r="C71" i="11" s="1"/>
  <c r="E71" i="11" s="1"/>
  <c r="C70" i="11"/>
  <c r="E66" i="11"/>
  <c r="E70" i="11" l="1"/>
  <c r="G27" i="8"/>
  <c r="B17" i="8"/>
  <c r="B14" i="8"/>
  <c r="B13" i="8"/>
  <c r="B12" i="8"/>
  <c r="B6" i="8"/>
  <c r="B7" i="8"/>
  <c r="B8" i="8"/>
  <c r="B9" i="8"/>
  <c r="B5" i="8"/>
  <c r="B17" i="7"/>
  <c r="B13" i="7"/>
  <c r="B14" i="7"/>
  <c r="B12" i="7"/>
  <c r="B6" i="7"/>
  <c r="B7" i="7"/>
  <c r="B8" i="7"/>
  <c r="B9" i="7"/>
  <c r="B5" i="7"/>
  <c r="B17" i="6"/>
  <c r="B13" i="6"/>
  <c r="B14" i="6"/>
  <c r="B12" i="6"/>
  <c r="B6" i="6"/>
  <c r="B7" i="6"/>
  <c r="B8" i="6"/>
  <c r="B9" i="6"/>
  <c r="B5" i="6"/>
  <c r="B17" i="5"/>
  <c r="B13" i="5"/>
  <c r="B14" i="5"/>
  <c r="B12" i="5"/>
  <c r="B6" i="5"/>
  <c r="B7" i="5"/>
  <c r="B8" i="5"/>
  <c r="B9" i="5"/>
  <c r="B5" i="5"/>
  <c r="D3" i="8" a="1"/>
  <c r="D3" i="8" s="1"/>
  <c r="D3" i="7" a="1"/>
  <c r="D3" i="7" s="1"/>
  <c r="D3" i="6" a="1"/>
  <c r="D3" i="6" s="1"/>
  <c r="D3" i="5" a="1"/>
  <c r="D3" i="5" s="1"/>
  <c r="D3" i="4" a="1"/>
  <c r="D3" i="4" s="1"/>
  <c r="D3" i="2" a="1"/>
  <c r="D3" i="2" s="1"/>
  <c r="B17" i="4"/>
  <c r="B14" i="4"/>
  <c r="B13" i="4"/>
  <c r="B12" i="4"/>
  <c r="B6" i="4"/>
  <c r="B7" i="4"/>
  <c r="B8" i="4"/>
  <c r="B9" i="4"/>
  <c r="B5" i="4"/>
  <c r="D3" i="9" l="1" a="1"/>
  <c r="D3" i="9" s="1"/>
  <c r="E67" i="6" l="1"/>
  <c r="R25" i="2" l="1"/>
  <c r="R26" i="2"/>
  <c r="R27" i="2"/>
  <c r="R28" i="2"/>
  <c r="R29" i="2"/>
  <c r="R30" i="2"/>
  <c r="F25" i="6"/>
  <c r="F26" i="6"/>
  <c r="F27"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33" i="2"/>
  <c r="R24" i="2"/>
  <c r="R31" i="2"/>
  <c r="R32" i="2"/>
  <c r="F67" i="8"/>
  <c r="E68" i="7"/>
  <c r="E66" i="8"/>
  <c r="D66" i="8"/>
  <c r="C66" i="8"/>
  <c r="F65" i="8"/>
  <c r="G25" i="8"/>
  <c r="G26" i="8"/>
  <c r="G24" i="8"/>
  <c r="X27" i="8"/>
  <c r="X26" i="8"/>
  <c r="X25" i="8"/>
  <c r="X24" i="8"/>
  <c r="D67" i="7"/>
  <c r="D72" i="7" s="1"/>
  <c r="C67" i="7"/>
  <c r="C71" i="7" s="1"/>
  <c r="E66" i="7"/>
  <c r="V27" i="7"/>
  <c r="F27" i="7"/>
  <c r="V26" i="7"/>
  <c r="F26" i="7"/>
  <c r="V25" i="7"/>
  <c r="F25" i="7"/>
  <c r="V24" i="7"/>
  <c r="F24" i="7"/>
  <c r="V34" i="7" l="1"/>
  <c r="X34" i="8"/>
  <c r="R34" i="2"/>
  <c r="D73" i="7"/>
  <c r="D68" i="7"/>
  <c r="D71" i="7" s="1"/>
  <c r="E71" i="7" s="1"/>
  <c r="F66" i="8"/>
  <c r="D67" i="8"/>
  <c r="C67" i="8"/>
  <c r="E67" i="8"/>
  <c r="E67" i="7"/>
  <c r="C68" i="7"/>
  <c r="C72" i="7" s="1"/>
  <c r="E72" i="7" s="1"/>
  <c r="C73" i="7"/>
  <c r="C70" i="7"/>
  <c r="D70" i="7"/>
  <c r="G24" i="4"/>
  <c r="U24" i="4" s="1"/>
  <c r="U34" i="4" s="1"/>
  <c r="F24" i="6"/>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V34" i="6" l="1"/>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Longueur L [mm] :
Lmin = 2000 mm
Lmax = 14000 mm
Remarque : la découpe en dessous de 2000 mm est soumise à un supplément</t>
        </r>
      </text>
    </comment>
    <comment ref="E23" authorId="0" shapeId="0" xr:uid="{D781CA3D-7F3A-453A-8252-EF794F8CD9E9}">
      <text>
        <r>
          <rPr>
            <b/>
            <sz val="9"/>
            <color indexed="81"/>
            <rFont val="Tahoma"/>
            <family val="2"/>
            <charset val="238"/>
          </rPr>
          <t>Épaisseur T [mm] :
50*, 60, 80, 100, 120, 133, 150, 172, 200, 220*, 240, 250*
*voir la spécification technique Trimoterm</t>
        </r>
      </text>
    </comment>
    <comment ref="F23" authorId="0" shapeId="0" xr:uid="{1AD0E1BA-EEF8-4817-BC0F-73BD8EC39F5D}">
      <text>
        <r>
          <rPr>
            <b/>
            <sz val="9"/>
            <color indexed="81"/>
            <rFont val="Tahoma"/>
            <family val="2"/>
            <charset val="238"/>
          </rPr>
          <t>Module M [mm] :
module standard de 1000 mm
600 mm à 1100 mm disponibles</t>
        </r>
      </text>
    </comment>
    <comment ref="G23" authorId="0" shapeId="0" xr:uid="{D99573E9-5E0F-451A-9C02-20B24338D355}">
      <text>
        <r>
          <rPr>
            <b/>
            <sz val="9"/>
            <color indexed="81"/>
            <rFont val="Tahoma"/>
            <family val="2"/>
            <charset val="238"/>
          </rPr>
          <t>Type de panneau :
FTV HL
*pour les autres types de panneaux, veuillez utiliser un document séparé</t>
        </r>
      </text>
    </comment>
    <comment ref="H23" authorId="0" shapeId="0" xr:uid="{19043503-5472-4691-ACE4-1DBF6A5A9DF2}">
      <text>
        <r>
          <rPr>
            <b/>
            <sz val="9"/>
            <color indexed="81"/>
            <rFont val="Tahoma"/>
            <family val="2"/>
            <charset val="238"/>
          </rPr>
          <t>Type d’âme :
Power T
Power S
Perform R
Perform C</t>
        </r>
      </text>
    </comment>
    <comment ref="I23" authorId="0" shapeId="0" xr:uid="{93D9327A-FF00-44BE-AC48-69DEC9A2F349}">
      <text>
        <r>
          <rPr>
            <b/>
            <sz val="9"/>
            <color indexed="81"/>
            <rFont val="Tahoma"/>
            <family val="2"/>
            <charset val="238"/>
          </rPr>
          <t>Épaisseur de la tôle d’acier :
0,55*
0,60
0,63
0,65
0,675
0,70
0,75
0,80
* à utiliser avec le revêtement HPS 200</t>
        </r>
      </text>
    </comment>
    <comment ref="J23" authorId="0" shapeId="0" xr:uid="{FC75BE4A-D87A-43E4-9AD5-E8A9465EC6A2}">
      <text>
        <r>
          <rPr>
            <sz val="9"/>
            <color indexed="81"/>
            <rFont val="Tahoma"/>
            <family val="2"/>
            <charset val="238"/>
          </rPr>
          <t>Revêtement :
SP 25
SP 25
PVDF 25
PVDF 35
PUR 50
PVCF 150
HPS 200*
PRISMA
PRISMA ELEMENTS
Inox 304
Inox 316L
Inox 316
* à utiliser avec une épaisseur de tôle d’acier de 0,55 mm</t>
        </r>
      </text>
    </comment>
    <comment ref="L23" authorId="0" shapeId="0" xr:uid="{5F3A138A-373A-4A55-9028-B5B758B4CA27}">
      <text>
        <r>
          <rPr>
            <b/>
            <sz val="9"/>
            <color indexed="81"/>
            <rFont val="Tahoma"/>
            <family val="2"/>
            <charset val="238"/>
          </rPr>
          <t>Type de profil face A (face extérieure) :
S
V
V2
G*
M
M3
M8
* pour la façade extérieure Gladio (G), utiliser une épaisseur de tôle d’acier de 0,7 mm ou plus</t>
        </r>
      </text>
    </comment>
    <comment ref="M23" authorId="0" shapeId="0" xr:uid="{F0DB4F26-552C-4D65-949E-91847AF9E252}">
      <text>
        <r>
          <rPr>
            <b/>
            <sz val="9"/>
            <color indexed="81"/>
            <rFont val="Tahoma"/>
            <family val="2"/>
            <charset val="238"/>
          </rPr>
          <t>Épaisseur de la tôle d’acier :
0,45
0,50
0,55
0,60
0,63
0,65
0,675
0,70
0,75
0,80</t>
        </r>
      </text>
    </comment>
    <comment ref="N23" authorId="0" shapeId="0" xr:uid="{6BAC217D-1053-4EF6-AB6D-28241A3B9AFD}">
      <text>
        <r>
          <rPr>
            <b/>
            <sz val="9"/>
            <color indexed="81"/>
            <rFont val="Tahoma"/>
            <family val="2"/>
            <charset val="238"/>
          </rPr>
          <t>Revêtement :
SP 25
SP 25
PVDF 25
PVDF 35
PUR 50
PVCF 150
HPS 200
PRISMA
PRISMA ELEMENTS
Inox 304
Inox 316L
Inox 316</t>
        </r>
      </text>
    </comment>
    <comment ref="P23" authorId="0" shapeId="0" xr:uid="{F6A6885F-125B-4B3E-9B80-805869A835AC}">
      <text>
        <r>
          <rPr>
            <b/>
            <sz val="9"/>
            <color indexed="81"/>
            <rFont val="Tahoma"/>
            <family val="2"/>
            <charset val="238"/>
          </rPr>
          <t>Type de profil face B (intérieure) :
S
V
V2
G
M2</t>
        </r>
      </text>
    </comment>
    <comment ref="R23" authorId="0" shapeId="0" xr:uid="{ABCC077A-C9B4-41DD-A835-88987535C82F}">
      <text>
        <r>
          <rPr>
            <b/>
            <sz val="9"/>
            <color indexed="81"/>
            <rFont val="Tahoma"/>
            <family val="2"/>
            <charset val="238"/>
          </rPr>
          <t>Calculé automatiquement</t>
        </r>
      </text>
    </comment>
    <comment ref="S23" authorId="1" shapeId="0" xr:uid="{E6169F6A-7FEB-4D4A-B112-9BDBD603A100}">
      <text>
        <r>
          <rPr>
            <b/>
            <sz val="9"/>
            <color indexed="81"/>
            <rFont val="Tahoma"/>
            <family val="2"/>
            <charset val="238"/>
          </rPr>
          <t xml:space="preserve">La priorité A sera produite et livrée en premier, avec la priorité la plus élevée.
La priorité B peut être combinée avec la priorité A afin d’optimiser les capacités de production et de livraison.
La priorité C peut également être combinée avec la priorité A et la priorité B lorsque cela est nécessaire pour optimiser davantage les capacités de production et de livraison, mais elle sera sinon traitée en dernier.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0D273C6C-D473-45E6-9D7B-AA36190A0170}">
      <text>
        <r>
          <rPr>
            <b/>
            <sz val="9"/>
            <color indexed="81"/>
            <rFont val="Tahoma"/>
            <family val="2"/>
            <charset val="238"/>
          </rPr>
          <t>Remplissage automatique
Insérez les données dans la feuille Excel "FTV HL Panel"</t>
        </r>
      </text>
    </comment>
    <comment ref="D23" authorId="1" shapeId="0" xr:uid="{AAC34CBE-699C-449E-B8BB-5B6147F5BBE4}">
      <text>
        <r>
          <rPr>
            <b/>
            <sz val="9"/>
            <color indexed="81"/>
            <rFont val="Tahoma"/>
            <family val="2"/>
            <charset val="238"/>
          </rPr>
          <t>Dimension A [mm] :
Amin = T+150 mm
Amax = 1000 mm si Bmax &lt;= 2000 mm
Amax = 2000 mm si Bmax &lt;= 1000 mm
Exemple Lmax = (A+B)max = 1000+2000 mm ou 2000+1000 mm</t>
        </r>
      </text>
    </comment>
    <comment ref="E23" authorId="1" shapeId="0" xr:uid="{537EF7BB-7DBA-45C7-9047-CB4913683B97}">
      <text>
        <r>
          <rPr>
            <b/>
            <sz val="9"/>
            <color indexed="81"/>
            <rFont val="Tahoma"/>
            <family val="2"/>
            <charset val="238"/>
          </rPr>
          <t>Dimension B [mm] :
Bmin = T+150 mm
Bmax = 1000 mm si Bmax &lt;= 2000 mm
Bmax = 2000 mm si Bmax &lt;= 1000 mm
Exemple Lmax = (A+B)max = 1000+2000 mm ou 2000+1000 mm</t>
        </r>
      </text>
    </comment>
    <comment ref="F23" authorId="1" shapeId="0" xr:uid="{A2B44F23-F46E-47FE-9533-BE8348737EFE}">
      <text>
        <r>
          <rPr>
            <b/>
            <sz val="9"/>
            <color indexed="81"/>
            <rFont val="Tahoma"/>
            <family val="2"/>
            <charset val="238"/>
          </rPr>
          <t>Angle [°] :
Angle de pliage : 75° à 175°</t>
        </r>
      </text>
    </comment>
    <comment ref="G23" authorId="1" shapeId="0" xr:uid="{F1E26DF3-52A3-42A5-BE4D-904F3DA8AD0C}">
      <text>
        <r>
          <rPr>
            <b/>
            <sz val="9"/>
            <color indexed="81"/>
            <rFont val="Tahoma"/>
            <family val="2"/>
            <charset val="238"/>
          </rPr>
          <t>Dimension L=A+B [mm] :
Lmin = 2×(T+150) mm
Lmax = 3000 mm
Exemple Lmax = (A+B)max = 1000+2000 mm ou 2000+1000 mm</t>
        </r>
      </text>
    </comment>
    <comment ref="H23" authorId="1" shapeId="0" xr:uid="{F10EC2C3-D3AA-4EA4-8981-24001C960E83}">
      <text>
        <r>
          <rPr>
            <b/>
            <sz val="9"/>
            <color indexed="81"/>
            <rFont val="Tahoma"/>
            <family val="2"/>
            <charset val="238"/>
          </rPr>
          <t>Épaisseur T [mm] :
50*, 60, 80, 100, 120, 133, 150, 172, 200, 220*, 240, 250*
*voir la spécification technique Trimoterm</t>
        </r>
      </text>
    </comment>
    <comment ref="I23" authorId="1" shapeId="0" xr:uid="{254562EB-015B-4637-B93F-CD39C2017D55}">
      <text>
        <r>
          <rPr>
            <b/>
            <sz val="9"/>
            <color indexed="81"/>
            <rFont val="Tahoma"/>
            <family val="2"/>
            <charset val="238"/>
          </rPr>
          <t>Module M [mm] :
module standard de 1000 mm
600 mm à 1100 mm disponibles</t>
        </r>
      </text>
    </comment>
    <comment ref="J23" authorId="1" shapeId="0" xr:uid="{1653A08F-E36E-4A94-A969-637D1B78C875}">
      <text>
        <r>
          <rPr>
            <b/>
            <sz val="9"/>
            <color indexed="81"/>
            <rFont val="Tahoma"/>
            <family val="2"/>
            <charset val="238"/>
          </rPr>
          <t>Type de panneau :
FTV HL
*pour les autres types de panneaux, veuillez utiliser un document séparé</t>
        </r>
      </text>
    </comment>
    <comment ref="K23" authorId="1" shapeId="0" xr:uid="{CF610866-4BC4-4B35-8DA6-8ED4B3B0CC34}">
      <text>
        <r>
          <rPr>
            <b/>
            <sz val="9"/>
            <color indexed="81"/>
            <rFont val="Tahoma"/>
            <family val="2"/>
            <charset val="238"/>
          </rPr>
          <t>Type d’âme :
Power T
Power S
Perform R
Perform C</t>
        </r>
      </text>
    </comment>
    <comment ref="L23" authorId="1" shapeId="0" xr:uid="{91B6B792-E79B-4BE5-A4C7-3A4705B7029F}">
      <text>
        <r>
          <rPr>
            <b/>
            <sz val="9"/>
            <color indexed="81"/>
            <rFont val="Tahoma"/>
            <family val="2"/>
            <charset val="238"/>
          </rPr>
          <t>Épaisseur de la tôle d’acier :
0,55*
0,60
0,63
0,65
0,675
0,70
0,75
0,80
* à utiliser avec le revêtement HPS 200</t>
        </r>
      </text>
    </comment>
    <comment ref="M23" authorId="1" shapeId="0" xr:uid="{2EB71827-C856-408D-B70D-EDF9D4406403}">
      <text>
        <r>
          <rPr>
            <sz val="9"/>
            <color indexed="81"/>
            <rFont val="Tahoma"/>
            <family val="2"/>
            <charset val="238"/>
          </rPr>
          <t>Revêtement :
SP 25
SP 25
PVDF 25
PVDF 35
PUR 50
PVCF 150
HPS 200*
PRISMA
PRISMA ELEMENTS
Inox 304
Inox 316L
Inox 316
* à utiliser avec une épaisseur de tôle d’acier de 0,55 mm</t>
        </r>
      </text>
    </comment>
    <comment ref="O23" authorId="1" shapeId="0" xr:uid="{39DD1B70-5707-43D4-9472-9B4641B3AD4A}">
      <text>
        <r>
          <rPr>
            <b/>
            <sz val="9"/>
            <color indexed="81"/>
            <rFont val="Tahoma"/>
            <family val="2"/>
            <charset val="238"/>
          </rPr>
          <t>Type de profil face A (face extérieure) :
S
V
V2
G*
M
M3
M8
* pour la façade extérieure Gladio (G), utiliser une épaisseur de tôle d’acier de 0,7 mm ou plus</t>
        </r>
      </text>
    </comment>
    <comment ref="P23" authorId="1" shapeId="0" xr:uid="{E2797DA1-7ACB-4C6E-B3ED-7428289A2180}">
      <text>
        <r>
          <rPr>
            <b/>
            <sz val="9"/>
            <color indexed="81"/>
            <rFont val="Tahoma"/>
            <family val="2"/>
            <charset val="238"/>
          </rPr>
          <t>Épaisseur de la tôle d’acier :
0,45
0,50
0,55
0,60
0,63
0,65
0,675
0,70
0,75
0,80</t>
        </r>
      </text>
    </comment>
    <comment ref="Q23" authorId="1" shapeId="0" xr:uid="{2331EE9C-5ED0-4BD9-9939-9241F26D4C5A}">
      <text>
        <r>
          <rPr>
            <b/>
            <sz val="9"/>
            <color indexed="81"/>
            <rFont val="Tahoma"/>
            <family val="2"/>
            <charset val="238"/>
          </rPr>
          <t>Revêtement :
SP 25
SP 25
PVDF 25
PVDF 35
PUR 50
PVCF 150
HPS 200
PRISMA
PRISMA ELEMENTS
Inox 304
Inox 316L
Inox 316</t>
        </r>
      </text>
    </comment>
    <comment ref="S23" authorId="1" shapeId="0" xr:uid="{2FB8E710-6F12-4B6C-883A-7C457D9248F5}">
      <text>
        <r>
          <rPr>
            <b/>
            <sz val="9"/>
            <color indexed="81"/>
            <rFont val="Tahoma"/>
            <family val="2"/>
            <charset val="238"/>
          </rPr>
          <t>Type de profil face B (intérieure) :
S
V
V2
G
M2</t>
        </r>
      </text>
    </comment>
    <comment ref="V23" authorId="0" shapeId="0" xr:uid="{65A05B50-7761-41B4-98F8-EFE1F0D9C145}">
      <text>
        <r>
          <rPr>
            <b/>
            <sz val="9"/>
            <color indexed="81"/>
            <rFont val="Tahoma"/>
            <family val="2"/>
            <charset val="238"/>
          </rPr>
          <t xml:space="preserve">La priorité A sera produite et livrée en premier, avec la priorité la plus élevée.
La priorité B peut être combinée avec la priorité A afin d’optimiser les capacités de production et de livraison.
La priorité C peut également être combinée avec la priorité A et la priorité B lorsque cela est nécessaire pour optimiser davantage les capacités de production et de livraison, mais elle sera sinon traitée en dernier.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D48A2A05-D3B0-45C4-9846-AE83A6D797C3}">
      <text>
        <r>
          <rPr>
            <b/>
            <sz val="9"/>
            <color indexed="81"/>
            <rFont val="Tahoma"/>
            <family val="2"/>
            <charset val="238"/>
          </rPr>
          <t>Remplissage automatique
Insérez les données dans la feuille Excel "FTV HL Panel"</t>
        </r>
      </text>
    </comment>
    <comment ref="D23" authorId="1" shapeId="0" xr:uid="{4DEBC1D1-1C24-45E8-99A3-096B5384DD72}">
      <text>
        <r>
          <rPr>
            <b/>
            <sz val="9"/>
            <color indexed="81"/>
            <rFont val="Tahoma"/>
            <family val="2"/>
            <charset val="238"/>
          </rPr>
          <t>Dimension A [mm] :
Amin = T+150 mm
Amax = 1000 mm</t>
        </r>
      </text>
    </comment>
    <comment ref="E23" authorId="1" shapeId="0" xr:uid="{94F6DE1E-FD75-4461-8D86-2B674843225C}">
      <text>
        <r>
          <rPr>
            <b/>
            <sz val="9"/>
            <color indexed="81"/>
            <rFont val="Tahoma"/>
            <family val="2"/>
            <charset val="238"/>
          </rPr>
          <t>Dimension B [mm] :
Amin = 2×T+300 mm
Amax = 1000 mm</t>
        </r>
      </text>
    </comment>
    <comment ref="F23" authorId="1" shapeId="0" xr:uid="{0E302532-7312-49AB-B1F1-7DC66215444B}">
      <text>
        <r>
          <rPr>
            <b/>
            <sz val="9"/>
            <color indexed="81"/>
            <rFont val="Tahoma"/>
            <family val="2"/>
            <charset val="238"/>
          </rPr>
          <t>Dimension C [mm] :
Amin = T+150 mm
Amax = 1000 mm</t>
        </r>
      </text>
    </comment>
    <comment ref="G23" authorId="1" shapeId="0" xr:uid="{3C7FB778-AFE2-4C67-B344-40C0FA2808A3}">
      <text>
        <r>
          <rPr>
            <b/>
            <sz val="9"/>
            <color indexed="81"/>
            <rFont val="Tahoma"/>
            <family val="2"/>
            <charset val="238"/>
          </rPr>
          <t>Angle [°] :
Angle de pliage : 90° à 175°</t>
        </r>
      </text>
    </comment>
    <comment ref="H23" authorId="1" shapeId="0" xr:uid="{B7AEF8DD-3C7C-49F4-AB48-998875321FDD}">
      <text>
        <r>
          <rPr>
            <b/>
            <sz val="9"/>
            <color indexed="81"/>
            <rFont val="Tahoma"/>
            <family val="2"/>
            <charset val="238"/>
          </rPr>
          <t>Angle [°] :
Angle de pliage : 90° à 175°</t>
        </r>
      </text>
    </comment>
    <comment ref="I23" authorId="1" shapeId="0" xr:uid="{18347D11-20C0-4E79-831D-7E9543EFC147}">
      <text>
        <r>
          <rPr>
            <b/>
            <sz val="9"/>
            <color indexed="81"/>
            <rFont val="Tahoma"/>
            <family val="2"/>
            <charset val="238"/>
          </rPr>
          <t>Dimension L=A+B+C [mm] :
Lmin = 4×T+600 mm
Lmax = 3000 mm
Exemple Lmax = (A+B+C)max = 1000+1000+1000 mm</t>
        </r>
      </text>
    </comment>
    <comment ref="J23" authorId="1" shapeId="0" xr:uid="{EE8080C8-EEE3-46AC-A64A-F83BF9A28EF3}">
      <text>
        <r>
          <rPr>
            <b/>
            <sz val="9"/>
            <color indexed="81"/>
            <rFont val="Tahoma"/>
            <family val="2"/>
            <charset val="238"/>
          </rPr>
          <t>Épaisseur T [mm] :
50*, 60, 80, 100, 120, 133, 150, 172, 200, 220*, 240, 250*
*voir la spécification technique Trimoterm</t>
        </r>
      </text>
    </comment>
    <comment ref="K23" authorId="1" shapeId="0" xr:uid="{F693B585-7A00-4FC1-A0DC-531EBD28F259}">
      <text>
        <r>
          <rPr>
            <b/>
            <sz val="9"/>
            <color indexed="81"/>
            <rFont val="Tahoma"/>
            <family val="2"/>
            <charset val="238"/>
          </rPr>
          <t>Module M [mm] :
module standard de 1000 mm
600 mm à 1100 mm disponibles</t>
        </r>
      </text>
    </comment>
    <comment ref="L23" authorId="1" shapeId="0" xr:uid="{979DEBA5-F393-41D2-9079-255082BB9223}">
      <text>
        <r>
          <rPr>
            <b/>
            <sz val="9"/>
            <color indexed="81"/>
            <rFont val="Tahoma"/>
            <family val="2"/>
            <charset val="238"/>
          </rPr>
          <t>Type de panneau :
FTV HL
*pour les autres types de panneaux, veuillez utiliser un document séparé</t>
        </r>
      </text>
    </comment>
    <comment ref="M23" authorId="1" shapeId="0" xr:uid="{18D5CD34-F8A2-4D2F-AB03-1826582E9B86}">
      <text>
        <r>
          <rPr>
            <b/>
            <sz val="9"/>
            <color indexed="81"/>
            <rFont val="Tahoma"/>
            <family val="2"/>
            <charset val="238"/>
          </rPr>
          <t>Type d’âme :
Power T
Power S
Perform R
Perform C</t>
        </r>
      </text>
    </comment>
    <comment ref="N23" authorId="1" shapeId="0" xr:uid="{6AA2650A-B564-4D86-991A-F9D55819EEEC}">
      <text>
        <r>
          <rPr>
            <b/>
            <sz val="9"/>
            <color indexed="81"/>
            <rFont val="Tahoma"/>
            <family val="2"/>
            <charset val="238"/>
          </rPr>
          <t>Épaisseur de la tôle d’acier :
0,55*
0,60
0,63
0,65
0,675
0,70
0,75
0,80
* à utiliser avec le revêtement HPS 200</t>
        </r>
      </text>
    </comment>
    <comment ref="O23" authorId="1" shapeId="0" xr:uid="{60229812-330B-4AC9-A2D0-39435B1DC397}">
      <text>
        <r>
          <rPr>
            <sz val="9"/>
            <color indexed="81"/>
            <rFont val="Tahoma"/>
            <family val="2"/>
            <charset val="238"/>
          </rPr>
          <t>Revêtement :
SP 25
SP 25
PVDF 25
PVDF 35
PUR 50
PVCF 150
HPS 200*
PRISMA
PRISMA ELEMENTS
Inox 304
Inox 316L
Inox 316
* à utiliser avec une épaisseur de tôle d’acier de 0,55 mm</t>
        </r>
      </text>
    </comment>
    <comment ref="Q23" authorId="1" shapeId="0" xr:uid="{BAEF6E2B-6C92-4D08-95CC-48A4DF8B88B1}">
      <text>
        <r>
          <rPr>
            <b/>
            <sz val="9"/>
            <color indexed="81"/>
            <rFont val="Tahoma"/>
            <family val="2"/>
            <charset val="238"/>
          </rPr>
          <t>Type de profil face A (face extérieure) :
S
V
V2
G*
M
M3
M8
* pour la façade extérieure Gladio (G), utiliser une épaisseur de tôle d’acier de 0,7 mm ou plus</t>
        </r>
      </text>
    </comment>
    <comment ref="R23" authorId="1" shapeId="0" xr:uid="{D504FFE6-77E1-4B0F-B2E6-56711EF03D67}">
      <text>
        <r>
          <rPr>
            <b/>
            <sz val="9"/>
            <color indexed="81"/>
            <rFont val="Tahoma"/>
            <family val="2"/>
            <charset val="238"/>
          </rPr>
          <t>Épaisseur de la tôle d’acier :
0,45
0,50
0,55
0,60
0,63
0,65
0,675
0,70
0,75
0,80</t>
        </r>
      </text>
    </comment>
    <comment ref="S23" authorId="1" shapeId="0" xr:uid="{405B223D-8DE4-4EE7-AD15-F14C2F5555AA}">
      <text>
        <r>
          <rPr>
            <b/>
            <sz val="9"/>
            <color indexed="81"/>
            <rFont val="Tahoma"/>
            <family val="2"/>
            <charset val="238"/>
          </rPr>
          <t>Revêtement :
SP 25
SP 25
PVDF 25
PVDF 35
PUR 50
PVCF 150
HPS 200
PRISMA
PRISMA ELEMENTS
Inox 304
Inox 316L
Inox 316</t>
        </r>
      </text>
    </comment>
    <comment ref="U23" authorId="1" shapeId="0" xr:uid="{4EAA44D9-E257-474A-9437-626E11410BFC}">
      <text>
        <r>
          <rPr>
            <b/>
            <sz val="9"/>
            <color indexed="81"/>
            <rFont val="Tahoma"/>
            <family val="2"/>
            <charset val="238"/>
          </rPr>
          <t>Type de profil face B (intérieure) :
S
V
V2
G
M2</t>
        </r>
      </text>
    </comment>
    <comment ref="X23" authorId="0" shapeId="0" xr:uid="{7B38ACDC-E9CE-4E7F-B073-EDE070E7FD66}">
      <text>
        <r>
          <rPr>
            <b/>
            <sz val="9"/>
            <color indexed="81"/>
            <rFont val="Tahoma"/>
            <family val="2"/>
            <charset val="238"/>
          </rPr>
          <t xml:space="preserve">La priorité A sera produite et livrée en premier, avec la priorité la plus élevée.
La priorité B peut être combinée avec la priorité A afin d’optimiser les capacités de production et de livraison.
La priorité C peut également être combinée avec la priorité A et la priorité B lorsque cela est nécessaire pour optimiser davantage les capacités de production et de livraison, mais elle sera sinon traitée en dernier.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1822CC-6332-432A-AAB4-84642B7F39FF}">
      <text>
        <r>
          <rPr>
            <b/>
            <sz val="9"/>
            <color indexed="81"/>
            <rFont val="Tahoma"/>
            <family val="2"/>
            <charset val="238"/>
          </rPr>
          <t>Remplissage automatique
Insérez les données dans la feuille Excel "FTV HL Panel"</t>
        </r>
      </text>
    </comment>
    <comment ref="D23" authorId="1" shapeId="0" xr:uid="{29045D26-234A-41CE-99C3-C6DF5B27CFA9}">
      <text>
        <r>
          <rPr>
            <b/>
            <sz val="9"/>
            <color indexed="81"/>
            <rFont val="Tahoma"/>
            <family val="2"/>
            <charset val="238"/>
          </rPr>
          <t>Dimension A [mm] :
Amin = T+150 mm
Amax = M-60-(T+150) mm</t>
        </r>
      </text>
    </comment>
    <comment ref="E23" authorId="1" shapeId="0" xr:uid="{5C1D8D37-ED8A-4712-905D-3EC239A7D02A}">
      <text>
        <r>
          <rPr>
            <b/>
            <sz val="9"/>
            <color indexed="81"/>
            <rFont val="Tahoma"/>
            <family val="2"/>
            <charset val="238"/>
          </rPr>
          <t>Dimension B [mm] :
Bmin = T+150 mm
Bmax = M-60-(T+150) mm</t>
        </r>
      </text>
    </comment>
    <comment ref="F23" authorId="1" shapeId="0" xr:uid="{60A5D798-9A59-4B61-B53A-4A2542DC1407}">
      <text>
        <r>
          <rPr>
            <b/>
            <sz val="9"/>
            <color indexed="81"/>
            <rFont val="Tahoma"/>
            <family val="2"/>
            <charset val="238"/>
          </rPr>
          <t>Dimension (A+B) :
(A+B)min = 2×(T+150) mm
(A+B)max = M-60-(T+150) mm</t>
        </r>
      </text>
    </comment>
    <comment ref="G23" authorId="1" shapeId="0" xr:uid="{44A57A2B-C962-4B75-8541-5D6285AD5FDD}">
      <text>
        <r>
          <rPr>
            <b/>
            <sz val="9"/>
            <color indexed="81"/>
            <rFont val="Tahoma"/>
            <family val="2"/>
            <charset val="238"/>
          </rPr>
          <t>Angle [°] :
Angle de pliage : 80° à 175°</t>
        </r>
      </text>
    </comment>
    <comment ref="H23" authorId="1" shapeId="0" xr:uid="{A53F4F26-036A-43B0-960B-D985F8F84D32}">
      <text>
        <r>
          <rPr>
            <b/>
            <sz val="9"/>
            <color indexed="81"/>
            <rFont val="Tahoma"/>
            <family val="2"/>
            <charset val="238"/>
          </rPr>
          <t>Longueur L [mm] :
Lmin = 2000 mm
Lmax = 8000 mm (en raison des limites de pliage)
Remarque : la découpe en dessous de 2000 mm est soumise à un supplément</t>
        </r>
      </text>
    </comment>
    <comment ref="I23" authorId="1" shapeId="0" xr:uid="{8822FAD1-BC14-4012-8EF6-8C19B5A43835}">
      <text>
        <r>
          <rPr>
            <b/>
            <sz val="9"/>
            <color indexed="81"/>
            <rFont val="Tahoma"/>
            <family val="2"/>
            <charset val="238"/>
          </rPr>
          <t>Épaisseur T [mm] :
50*, 60, 80, 100, 120, 133, 150, 172, 200, 220*, 240, 250*
*voir la spécification technique Trimoterm</t>
        </r>
      </text>
    </comment>
    <comment ref="J23" authorId="1" shapeId="0" xr:uid="{EE762B62-2FBE-43A5-811F-5403AA4CDF87}">
      <text>
        <r>
          <rPr>
            <b/>
            <sz val="9"/>
            <color indexed="81"/>
            <rFont val="Tahoma"/>
            <family val="2"/>
            <charset val="238"/>
          </rPr>
          <t>Module M [mm] :
module standard de 1000 mm
600 mm à 1100 mm disponibles</t>
        </r>
      </text>
    </comment>
    <comment ref="K23" authorId="1" shapeId="0" xr:uid="{AFC69A41-FA09-456F-98CA-9C71D7CE1953}">
      <text>
        <r>
          <rPr>
            <b/>
            <sz val="9"/>
            <color indexed="81"/>
            <rFont val="Tahoma"/>
            <family val="2"/>
            <charset val="238"/>
          </rPr>
          <t>Type de panneau :
FTV HL
*pour les autres types de panneaux, veuillez utiliser un document séparé</t>
        </r>
      </text>
    </comment>
    <comment ref="L23" authorId="1" shapeId="0" xr:uid="{0706C4BF-3AFF-4D0A-A133-C8E9EE59AC17}">
      <text>
        <r>
          <rPr>
            <b/>
            <sz val="9"/>
            <color indexed="81"/>
            <rFont val="Tahoma"/>
            <family val="2"/>
            <charset val="238"/>
          </rPr>
          <t>Type d’âme :
Power T
Power S
Perform R
Perform C</t>
        </r>
      </text>
    </comment>
    <comment ref="M23" authorId="1" shapeId="0" xr:uid="{E6F2F796-8503-499C-BCBE-1F8742DA5C4B}">
      <text>
        <r>
          <rPr>
            <b/>
            <sz val="9"/>
            <color indexed="81"/>
            <rFont val="Tahoma"/>
            <family val="2"/>
            <charset val="238"/>
          </rPr>
          <t>Épaisseur de la tôle d’acier :
0,55*
0,60
0,63
0,65
0,675
0,70
0,75
0,80
* à utiliser avec le revêtement HPS 200</t>
        </r>
      </text>
    </comment>
    <comment ref="N23" authorId="1" shapeId="0" xr:uid="{1C8F6542-AA66-432B-AB57-8E1A36537635}">
      <text>
        <r>
          <rPr>
            <sz val="9"/>
            <color indexed="81"/>
            <rFont val="Tahoma"/>
            <family val="2"/>
            <charset val="238"/>
          </rPr>
          <t>Revêtement :
SP 25
SP 25
PVDF 25
PVDF 35
PUR 50
PVCF 150
HPS 200*
PRISMA
PRISMA ELEMENTS
Inox 304
Inox 316L
Inox 316
* à utiliser avec une épaisseur de tôle d’acier de 0,55 mm</t>
        </r>
      </text>
    </comment>
    <comment ref="P23" authorId="1" shapeId="0" xr:uid="{28B11300-EE2B-4174-980C-5D77AF22031D}">
      <text>
        <r>
          <rPr>
            <b/>
            <sz val="9"/>
            <color indexed="81"/>
            <rFont val="Tahoma"/>
            <family val="2"/>
            <charset val="238"/>
          </rPr>
          <t>Type de profil face A (face extérieure) :
S
V
V2
G*
M
M3
M8
* pour la façade extérieure Gladio (G), utiliser une épaisseur de tôle d’acier de 0,7 mm ou plus</t>
        </r>
      </text>
    </comment>
    <comment ref="Q23" authorId="1" shapeId="0" xr:uid="{1E7F9E88-108B-49F8-AAA6-17F729D3E624}">
      <text>
        <r>
          <rPr>
            <b/>
            <sz val="9"/>
            <color indexed="81"/>
            <rFont val="Tahoma"/>
            <family val="2"/>
            <charset val="238"/>
          </rPr>
          <t>Épaisseur de la tôle d’acier :
0,45
0,50
0,55
0,60
0,63
0,65
0,675
0,70
0,75
0,80</t>
        </r>
      </text>
    </comment>
    <comment ref="R23" authorId="1" shapeId="0" xr:uid="{D820F878-A64B-4A6E-81F6-009AA0A3FF6C}">
      <text>
        <r>
          <rPr>
            <b/>
            <sz val="9"/>
            <color indexed="81"/>
            <rFont val="Tahoma"/>
            <family val="2"/>
            <charset val="238"/>
          </rPr>
          <t>Revêtement :
SP 25
SP 25
PVDF 25
PVDF 35
PUR 50
PVCF 150
HPS 200
PRISMA
PRISMA ELEMENTS
Inox 304
Inox 316L
Inox 316</t>
        </r>
      </text>
    </comment>
    <comment ref="T23" authorId="1" shapeId="0" xr:uid="{C5FB6BB2-D567-4990-993C-7628914D7A2D}">
      <text>
        <r>
          <rPr>
            <b/>
            <sz val="9"/>
            <color indexed="81"/>
            <rFont val="Tahoma"/>
            <family val="2"/>
            <charset val="238"/>
          </rPr>
          <t>Type de profil face B (intérieure) :
S
V
V2
G
M2</t>
        </r>
      </text>
    </comment>
    <comment ref="W23" authorId="0" shapeId="0" xr:uid="{9E0F9B40-4EA8-42CB-8C3A-8C26012A97A7}">
      <text>
        <r>
          <rPr>
            <b/>
            <sz val="9"/>
            <color indexed="81"/>
            <rFont val="Tahoma"/>
            <family val="2"/>
            <charset val="238"/>
          </rPr>
          <t xml:space="preserve">La priorité A sera produite et livrée en premier, avec la priorité la plus élevée.
La priorité B peut être combinée avec la priorité A afin d’optimiser les capacités de production et de livraison.
La priorité C peut également être combinée avec la priorité A et la priorité B lorsque cela est nécessaire pour optimiser davantage les capacités de production et de livraison, mais elle sera sinon traitée en dernier.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20FA45E-0AEB-476C-A501-EEDED0FA267E}">
      <text>
        <r>
          <rPr>
            <b/>
            <sz val="9"/>
            <color indexed="81"/>
            <rFont val="Tahoma"/>
            <family val="2"/>
            <charset val="238"/>
          </rPr>
          <t>Remplissage automatique
Insérez les données dans la feuille Excel "FTV Panel"</t>
        </r>
      </text>
    </comment>
    <comment ref="D23" authorId="1" shapeId="0" xr:uid="{CB7AF3E7-0214-4DA6-B6EB-04AFA4008AC0}">
      <text>
        <r>
          <rPr>
            <b/>
            <sz val="9"/>
            <color indexed="81"/>
            <rFont val="Tahoma"/>
            <family val="2"/>
            <charset val="238"/>
          </rPr>
          <t>Dimension A [mm] :
Amin = T+150 mm
Amax = M-(T+150) mm</t>
        </r>
      </text>
    </comment>
    <comment ref="E23" authorId="1" shapeId="0" xr:uid="{9F60C1FB-4D74-4644-8140-C0C72814AECE}">
      <text>
        <r>
          <rPr>
            <b/>
            <sz val="9"/>
            <color indexed="81"/>
            <rFont val="Tahoma"/>
            <family val="2"/>
            <charset val="238"/>
          </rPr>
          <t>Dimension B [mm] :
Bmin = T+150 mm
Bmax = M-(T+150) mm</t>
        </r>
      </text>
    </comment>
    <comment ref="F23" authorId="1" shapeId="0" xr:uid="{E915F483-F0EB-4F07-8961-4D39FF22EA4B}">
      <text>
        <r>
          <rPr>
            <b/>
            <sz val="9"/>
            <color indexed="81"/>
            <rFont val="Tahoma"/>
            <family val="2"/>
            <charset val="238"/>
          </rPr>
          <t>Dimension (A+B) :
(A+B) = Module</t>
        </r>
      </text>
    </comment>
    <comment ref="G23" authorId="1" shapeId="0" xr:uid="{A332E39D-8210-4EA5-A097-3C228BFED175}">
      <text>
        <r>
          <rPr>
            <b/>
            <sz val="9"/>
            <color indexed="81"/>
            <rFont val="Tahoma"/>
            <family val="2"/>
            <charset val="238"/>
          </rPr>
          <t>Angle [°] :
Angle de pliage : 80° à 175°</t>
        </r>
      </text>
    </comment>
    <comment ref="H23" authorId="1" shapeId="0" xr:uid="{815F148C-4C75-4916-BF5C-0F6E3B322518}">
      <text>
        <r>
          <rPr>
            <b/>
            <sz val="9"/>
            <color indexed="81"/>
            <rFont val="Tahoma"/>
            <family val="2"/>
            <charset val="238"/>
          </rPr>
          <t>Longueur L [mm] :
Lmin = 2000 mm
Lmax = 8000 mm (en raison des limites de pliage)
Remarque : la découpe en dessous de 2000 mm est soumise à un supplément</t>
        </r>
      </text>
    </comment>
    <comment ref="I23" authorId="1" shapeId="0" xr:uid="{2ED0FEBE-B1BE-4F18-8DFC-980FCBEE856B}">
      <text>
        <r>
          <rPr>
            <b/>
            <sz val="9"/>
            <color indexed="81"/>
            <rFont val="Tahoma"/>
            <family val="2"/>
            <charset val="238"/>
          </rPr>
          <t>Épaisseur T [mm] :
50*, 60, 80, 100, 120, 133, 150, 172, 200, 220*, 240, 250*
*voir la spécification technique Trimoterm</t>
        </r>
      </text>
    </comment>
    <comment ref="J23" authorId="1" shapeId="0" xr:uid="{14AA4030-64AF-42AD-824F-43F73C60D644}">
      <text>
        <r>
          <rPr>
            <b/>
            <sz val="9"/>
            <color indexed="81"/>
            <rFont val="Tahoma"/>
            <family val="2"/>
            <charset val="238"/>
          </rPr>
          <t>Module M [mm] :
module standard de 1000 mm
module standard de 1200 mm
600 mm à 1200 mm disponibles</t>
        </r>
      </text>
    </comment>
    <comment ref="K23" authorId="1" shapeId="0" xr:uid="{AD9F8DDB-8F2B-4305-9690-61FE3807084A}">
      <text>
        <r>
          <rPr>
            <b/>
            <sz val="9"/>
            <color indexed="81"/>
            <rFont val="Tahoma"/>
            <family val="2"/>
            <charset val="238"/>
          </rPr>
          <t>Type de panneau :
FTV
*pour les autres types de panneaux, veuillez utiliser un document séparé</t>
        </r>
      </text>
    </comment>
    <comment ref="L23" authorId="1" shapeId="0" xr:uid="{C18251D9-0858-43D3-8338-430B06F89A79}">
      <text>
        <r>
          <rPr>
            <b/>
            <sz val="9"/>
            <color indexed="81"/>
            <rFont val="Tahoma"/>
            <family val="2"/>
            <charset val="238"/>
          </rPr>
          <t>Type d’âme :
Power T
Power S
Perform R
Perform C</t>
        </r>
      </text>
    </comment>
    <comment ref="M23" authorId="1" shapeId="0" xr:uid="{B79600D2-3FC8-4556-8549-0E56A4C20A4E}">
      <text>
        <r>
          <rPr>
            <b/>
            <sz val="9"/>
            <color indexed="81"/>
            <rFont val="Tahoma"/>
            <family val="2"/>
            <charset val="238"/>
          </rPr>
          <t>Épaisseur de la tôle d’acier :
0,45
0,50
0,55
0,60
0,63
0,65
0,675
0,70
0,75
0,80</t>
        </r>
      </text>
    </comment>
    <comment ref="N23" authorId="1" shapeId="0" xr:uid="{24B9C455-8F06-4B71-92D0-C9BDC3248F59}">
      <text>
        <r>
          <rPr>
            <sz val="9"/>
            <color indexed="81"/>
            <rFont val="Tahoma"/>
            <family val="2"/>
            <charset val="238"/>
          </rPr>
          <t>Revêtement :
SP 25
SP 25
PVDF 25
PVDF 35
PUR 50
PVCF 150
HPS 200
PRISMA
PRISMA ELEMENTS
Inox 304
Inox 316L
Inox 316</t>
        </r>
      </text>
    </comment>
    <comment ref="P23" authorId="1" shapeId="0" xr:uid="{C3107083-097A-45DD-B9F7-8C0826FB4DA8}">
      <text>
        <r>
          <rPr>
            <b/>
            <sz val="9"/>
            <color indexed="81"/>
            <rFont val="Tahoma"/>
            <family val="2"/>
            <charset val="238"/>
          </rPr>
          <t>Type de profil face A (face extérieure) :
S
V
V2
G*
M
M3
M8
* pour la façade extérieure Gladio (G), utiliser une épaisseur de tôle d’acier de 0,7 mm ou plus</t>
        </r>
      </text>
    </comment>
    <comment ref="Q23" authorId="1" shapeId="0" xr:uid="{AF971749-C1B2-4A32-ABB0-276D4FA0F46C}">
      <text>
        <r>
          <rPr>
            <b/>
            <sz val="9"/>
            <color indexed="81"/>
            <rFont val="Tahoma"/>
            <family val="2"/>
            <charset val="238"/>
          </rPr>
          <t>Épaisseur de la tôle d’acier :
0,45
0,50
0,55
0,60
0,63
0,65
0,675
0,70
0,75
0,80</t>
        </r>
      </text>
    </comment>
    <comment ref="R23" authorId="1" shapeId="0" xr:uid="{332F7450-F7D1-4D0F-96B2-59C1D33FC442}">
      <text>
        <r>
          <rPr>
            <b/>
            <sz val="9"/>
            <color indexed="81"/>
            <rFont val="Tahoma"/>
            <family val="2"/>
            <charset val="238"/>
          </rPr>
          <t>Revêtement :
SP 25
SP 25
PVDF 25
PVDF 35
PUR 50
PVCF 150
HPS 200
PRISMA
PRISMA ELEMENTS
Inox 304
Inox 316L
Inox 316</t>
        </r>
      </text>
    </comment>
    <comment ref="T23" authorId="1" shapeId="0" xr:uid="{A58C1AEC-5CBC-4A56-9A7A-86B227FE876E}">
      <text>
        <r>
          <rPr>
            <b/>
            <sz val="9"/>
            <color indexed="81"/>
            <rFont val="Tahoma"/>
            <family val="2"/>
            <charset val="238"/>
          </rPr>
          <t>Type de profil face B (intérieure) :
S
V
V2
G
M2</t>
        </r>
      </text>
    </comment>
    <comment ref="W23" authorId="0" shapeId="0" xr:uid="{321DA065-1A1B-4F0B-9E07-17BEF39D33D1}">
      <text>
        <r>
          <rPr>
            <b/>
            <sz val="9"/>
            <color indexed="81"/>
            <rFont val="Tahoma"/>
            <family val="2"/>
            <charset val="238"/>
          </rPr>
          <t xml:space="preserve">La priorité A sera produite et livrée en premier, avec la priorité la plus élevée.
La priorité B peut être combinée avec la priorité A afin d’optimiser les capacités de production et de livraison.
La priorité C peut également être combinée avec la priorité A et la priorité B lorsque cela est nécessaire pour optimiser davantage les capacités de production et de livraison, mais elle sera sinon traitée en dernier.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1BBE3D23-91A3-4D1D-B373-23C67056089F}">
      <text>
        <r>
          <rPr>
            <b/>
            <sz val="9"/>
            <color indexed="81"/>
            <rFont val="Tahoma"/>
            <family val="2"/>
            <charset val="238"/>
          </rPr>
          <t>Remplissage automatique
Insérez les données dans la feuille Excel "FTV HL Panel"</t>
        </r>
      </text>
    </comment>
    <comment ref="D23" authorId="1" shapeId="0" xr:uid="{3A65ABF9-27FF-4153-AC11-1763FDFC0974}">
      <text>
        <r>
          <rPr>
            <b/>
            <sz val="9"/>
            <color indexed="81"/>
            <rFont val="Tahoma"/>
            <family val="2"/>
            <charset val="238"/>
          </rPr>
          <t>Dimension A [mm] :
Amin = T+150 mm
Amax = M-60-(T+150) mm</t>
        </r>
      </text>
    </comment>
    <comment ref="E23" authorId="1" shapeId="0" xr:uid="{F93FBDB9-9B93-424B-A47F-2911DC021731}">
      <text>
        <r>
          <rPr>
            <b/>
            <sz val="9"/>
            <color indexed="81"/>
            <rFont val="Tahoma"/>
            <family val="2"/>
            <charset val="238"/>
          </rPr>
          <t>Dimension B [mm] :
Bmin = T+150 mm
Bmax = M-60-(T+150) mm</t>
        </r>
      </text>
    </comment>
    <comment ref="F23" authorId="1" shapeId="0" xr:uid="{6BDE3DAC-C7C9-4775-B0C5-41DD321A4D75}">
      <text>
        <r>
          <rPr>
            <b/>
            <sz val="9"/>
            <color indexed="81"/>
            <rFont val="Tahoma"/>
            <family val="2"/>
            <charset val="238"/>
          </rPr>
          <t>Dimension (A+B) max :
(A+B)min = 2×(T+150) mm
(A+B)max = M-60 mm</t>
        </r>
      </text>
    </comment>
    <comment ref="G23" authorId="1" shapeId="0" xr:uid="{284C26BD-9E6C-4219-B5A8-88649150A95D}">
      <text>
        <r>
          <rPr>
            <b/>
            <sz val="9"/>
            <color indexed="81"/>
            <rFont val="Tahoma"/>
            <family val="2"/>
            <charset val="238"/>
          </rPr>
          <t>Angle [°] :
Angle de pliage : 75° à 175°</t>
        </r>
      </text>
    </comment>
    <comment ref="H23" authorId="1" shapeId="0" xr:uid="{7F19262E-6B16-4165-8945-A81A026923F7}">
      <text>
        <r>
          <rPr>
            <b/>
            <sz val="9"/>
            <color indexed="81"/>
            <rFont val="Tahoma"/>
            <family val="2"/>
            <charset val="238"/>
          </rPr>
          <t>Longueur L [mm] :
Lmin = 2000 mm
Lmax = 10000 mm (en raison des limites de pliage)
Remarque : la découpe en dessous de 2000 mm est soumise à un supplément</t>
        </r>
      </text>
    </comment>
    <comment ref="I23" authorId="1" shapeId="0" xr:uid="{6D61F143-C93D-4549-9C8B-7EBD9FA5CE80}">
      <text>
        <r>
          <rPr>
            <b/>
            <sz val="9"/>
            <color indexed="81"/>
            <rFont val="Tahoma"/>
            <family val="2"/>
            <charset val="238"/>
          </rPr>
          <t>Épaisseur T [mm] :
50*, 60, 80, 100, 120, 133, 150, 172, 200, 220*, 240, 250*
*voir la spécification technique Trimoterm</t>
        </r>
      </text>
    </comment>
    <comment ref="J23" authorId="1" shapeId="0" xr:uid="{3FD7ED7E-5FB6-4E07-B569-3D0716FF4F8C}">
      <text>
        <r>
          <rPr>
            <b/>
            <sz val="9"/>
            <color indexed="81"/>
            <rFont val="Tahoma"/>
            <family val="2"/>
            <charset val="238"/>
          </rPr>
          <t>Module M [mm] :
module standard de 1000 mm
600 mm à 1100 mm disponibles</t>
        </r>
      </text>
    </comment>
    <comment ref="K23" authorId="1" shapeId="0" xr:uid="{03849BDE-8F1E-4139-AB24-81F62A57ED2D}">
      <text>
        <r>
          <rPr>
            <b/>
            <sz val="9"/>
            <color indexed="81"/>
            <rFont val="Tahoma"/>
            <family val="2"/>
            <charset val="238"/>
          </rPr>
          <t>Type de panneau :
FTV HL
*pour les autres types de panneaux, veuillez utiliser un document séparé</t>
        </r>
      </text>
    </comment>
    <comment ref="L23" authorId="1" shapeId="0" xr:uid="{6110C394-262B-4812-B453-894354303FCA}">
      <text>
        <r>
          <rPr>
            <b/>
            <sz val="9"/>
            <color indexed="81"/>
            <rFont val="Tahoma"/>
            <family val="2"/>
            <charset val="238"/>
          </rPr>
          <t>Type d’âme :
Power T
Power S
Perform R
Perform C</t>
        </r>
      </text>
    </comment>
    <comment ref="M23" authorId="1" shapeId="0" xr:uid="{A075F9D7-A539-4336-A987-B64C5930DCE8}">
      <text>
        <r>
          <rPr>
            <b/>
            <sz val="9"/>
            <color indexed="81"/>
            <rFont val="Tahoma"/>
            <family val="2"/>
            <charset val="238"/>
          </rPr>
          <t>Épaisseur de la tôle d’acier :
0,55*
0,60
0,63
0,65
0,675
0,70
0,75
0,80
* à utiliser avec le revêtement HPS 200</t>
        </r>
      </text>
    </comment>
    <comment ref="N23" authorId="1" shapeId="0" xr:uid="{42164333-67C4-497D-B3AF-AB133CB2C0A7}">
      <text>
        <r>
          <rPr>
            <sz val="9"/>
            <color indexed="81"/>
            <rFont val="Tahoma"/>
            <family val="2"/>
            <charset val="238"/>
          </rPr>
          <t>Revêtement :
SP 25
SP 25
PVDF 25
PVDF 35
PUR 50
PVCF 150
HPS 200*
PRISMA
PRISMA ELEMENTS
Inox 304
Inox 316L
Inox 316
* à utiliser avec une épaisseur de tôle d’acier de 0,55 mm</t>
        </r>
      </text>
    </comment>
    <comment ref="P23" authorId="1" shapeId="0" xr:uid="{85CE8D33-55C6-4008-8CDD-0050FA24B192}">
      <text>
        <r>
          <rPr>
            <b/>
            <sz val="9"/>
            <color indexed="81"/>
            <rFont val="Tahoma"/>
            <family val="2"/>
            <charset val="238"/>
          </rPr>
          <t>Type de profil face A (face extérieure) :
M
M8
S*
V*
V2*
G*
M3*
* non applicable aux
   panneaux à angles arrondis</t>
        </r>
      </text>
    </comment>
    <comment ref="Q23" authorId="1" shapeId="0" xr:uid="{F52EC7D3-5466-48FC-9D5A-FB58C9716569}">
      <text>
        <r>
          <rPr>
            <b/>
            <sz val="9"/>
            <color indexed="81"/>
            <rFont val="Tahoma"/>
            <family val="2"/>
            <charset val="238"/>
          </rPr>
          <t>Épaisseur de la tôle d’acier :
0,45
0,50
0,55
0,60
0,63
0,65
0,675
0,70
0,75
0,80</t>
        </r>
      </text>
    </comment>
    <comment ref="R23" authorId="1" shapeId="0" xr:uid="{BE9635C7-BCD3-4DE6-BE06-AABAE9165601}">
      <text>
        <r>
          <rPr>
            <b/>
            <sz val="9"/>
            <color indexed="81"/>
            <rFont val="Tahoma"/>
            <family val="2"/>
            <charset val="238"/>
          </rPr>
          <t>Revêtement :
SP 25
SP 25
PVDF 25
PVDF 35
PUR 50
PVCF 150
HPS 200
PRISMA
PRISMA ELEMENTS
Inox 304
Inox 316L
Inox 316</t>
        </r>
      </text>
    </comment>
    <comment ref="T23" authorId="1" shapeId="0" xr:uid="{F2C983BE-F217-4E9B-902F-2162F1ED607F}">
      <text>
        <r>
          <rPr>
            <b/>
            <sz val="9"/>
            <color indexed="81"/>
            <rFont val="Tahoma"/>
            <family val="2"/>
            <charset val="238"/>
          </rPr>
          <t>Type de profil face B (intérieure) :
S
V
V2
G
M2</t>
        </r>
      </text>
    </comment>
    <comment ref="W23" authorId="0" shapeId="0" xr:uid="{307927A2-D224-45D6-8090-15CFCFAA4E2B}">
      <text>
        <r>
          <rPr>
            <b/>
            <sz val="9"/>
            <color indexed="81"/>
            <rFont val="Tahoma"/>
            <family val="2"/>
            <charset val="238"/>
          </rPr>
          <t xml:space="preserve">La priorité A sera produite et livrée en premier, avec la priorité la plus élevée.
La priorité B peut être combinée avec la priorité A afin d’optimiser les capacités de production et de livraison.
La priorité C peut également être combinée avec la priorité A et la priorité B lorsque cela est nécessaire pour optimiser davantage les capacités de production et de livraison, mais elle sera sinon traitée en dernier.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BF2158A0-120D-4DFC-AD16-5C926975426D}">
      <text>
        <r>
          <rPr>
            <b/>
            <sz val="9"/>
            <color indexed="81"/>
            <rFont val="Tahoma"/>
            <family val="2"/>
            <charset val="238"/>
          </rPr>
          <t>Remplissage automatique
Insérez les données dans la feuille Excel "FTV HL Panel"</t>
        </r>
      </text>
    </comment>
    <comment ref="D23" authorId="1" shapeId="0" xr:uid="{090C25ED-5B96-4FB3-8097-13C7DDCE1A55}">
      <text>
        <r>
          <rPr>
            <b/>
            <sz val="9"/>
            <color indexed="81"/>
            <rFont val="Tahoma"/>
            <family val="2"/>
            <charset val="238"/>
          </rPr>
          <t>Dimension A [mm] :
Amin = T+150 mm
Amax = M-60-(T+150) mm</t>
        </r>
      </text>
    </comment>
    <comment ref="E23" authorId="1" shapeId="0" xr:uid="{77A3A7E6-9B19-4FC9-B329-DB8EAACE889A}">
      <text>
        <r>
          <rPr>
            <b/>
            <sz val="9"/>
            <color indexed="81"/>
            <rFont val="Tahoma"/>
            <family val="2"/>
            <charset val="238"/>
          </rPr>
          <t>Dimension B [mm] :
Bmin = 2×T+300 mm
Bmax = M-60-2×(T+150) mm</t>
        </r>
      </text>
    </comment>
    <comment ref="F23" authorId="1" shapeId="0" xr:uid="{B41EE5EE-FB33-419F-A815-D2184800F135}">
      <text>
        <r>
          <rPr>
            <b/>
            <sz val="9"/>
            <color indexed="81"/>
            <rFont val="Tahoma"/>
            <family val="2"/>
            <charset val="238"/>
          </rPr>
          <t>Dimension C [mm] :
Amin = T+150 mm
Amax = M-60-(T+150) mm</t>
        </r>
      </text>
    </comment>
    <comment ref="G23" authorId="1" shapeId="0" xr:uid="{B8090ACF-C0DF-49C7-B567-85AE6FE12C9E}">
      <text>
        <r>
          <rPr>
            <b/>
            <sz val="9"/>
            <color indexed="81"/>
            <rFont val="Tahoma"/>
            <family val="2"/>
            <charset val="238"/>
          </rPr>
          <t>Longueur (A+B+C) :
(A+B+C)min = 4×T+600 mm
(A+B+C)max = M-60 mm</t>
        </r>
      </text>
    </comment>
    <comment ref="H23" authorId="1" shapeId="0" xr:uid="{5D9724E1-EEB0-491E-96DC-CE828F75F411}">
      <text>
        <r>
          <rPr>
            <b/>
            <sz val="9"/>
            <color indexed="81"/>
            <rFont val="Tahoma"/>
            <family val="2"/>
            <charset val="238"/>
          </rPr>
          <t>Angle a [°] :
Angle de pliage : 90° à 175°</t>
        </r>
      </text>
    </comment>
    <comment ref="I23" authorId="1" shapeId="0" xr:uid="{B7944C17-BCF6-4BE9-B703-650C34894C0A}">
      <text>
        <r>
          <rPr>
            <b/>
            <sz val="9"/>
            <color indexed="81"/>
            <rFont val="Tahoma"/>
            <family val="2"/>
            <charset val="238"/>
          </rPr>
          <t>Angle c [°] :
Angle de pliage : 90° à 175°</t>
        </r>
      </text>
    </comment>
    <comment ref="J23" authorId="1" shapeId="0" xr:uid="{32BC1951-8C82-4C1D-A62D-C0B1C26CEFEB}">
      <text>
        <r>
          <rPr>
            <b/>
            <sz val="9"/>
            <color indexed="81"/>
            <rFont val="Tahoma"/>
            <family val="2"/>
            <charset val="238"/>
          </rPr>
          <t>Longueur L [mm] :
Lmin = 2000 mm
Lmax = 10000 mm (en raison des limites de pliage)
Remarque : la découpe en dessous de 2000 mm est soumise à un supplément</t>
        </r>
      </text>
    </comment>
    <comment ref="K23" authorId="1" shapeId="0" xr:uid="{114B8F68-DC1A-4E1E-B8CC-B70C6C0580F4}">
      <text>
        <r>
          <rPr>
            <b/>
            <sz val="9"/>
            <color indexed="81"/>
            <rFont val="Tahoma"/>
            <family val="2"/>
            <charset val="238"/>
          </rPr>
          <t>Épaisseur T [mm] :
50*, 60, 80, 100, 120, 133, 150, 172, 200, 220*, 240, 250*
*voir la spécification technique Trimoterm</t>
        </r>
      </text>
    </comment>
    <comment ref="L23" authorId="1" shapeId="0" xr:uid="{E71F3343-FD7B-4BA2-825E-2197602FC8FE}">
      <text>
        <r>
          <rPr>
            <b/>
            <sz val="9"/>
            <color indexed="81"/>
            <rFont val="Tahoma"/>
            <family val="2"/>
            <charset val="238"/>
          </rPr>
          <t>Module M [mm] :
module standard de 1000 mm
600 mm à 1100 mm disponibles</t>
        </r>
      </text>
    </comment>
    <comment ref="M23" authorId="1" shapeId="0" xr:uid="{6954D30C-A47F-4047-B9E2-9D2CB90F44BC}">
      <text>
        <r>
          <rPr>
            <b/>
            <sz val="9"/>
            <color indexed="81"/>
            <rFont val="Tahoma"/>
            <family val="2"/>
            <charset val="238"/>
          </rPr>
          <t>Type de panneau :
FTV HL
*pour les autres types de panneaux, veuillez utiliser un document séparé</t>
        </r>
      </text>
    </comment>
    <comment ref="N23" authorId="1" shapeId="0" xr:uid="{426B437C-26AA-4E63-9DC6-FFE40CA45305}">
      <text>
        <r>
          <rPr>
            <b/>
            <sz val="9"/>
            <color indexed="81"/>
            <rFont val="Tahoma"/>
            <family val="2"/>
            <charset val="238"/>
          </rPr>
          <t>Type d’âme :
Power T
Power S
Perform R
Perform C</t>
        </r>
      </text>
    </comment>
    <comment ref="O23" authorId="1" shapeId="0" xr:uid="{0D46B020-7847-4176-83C7-2777305EB218}">
      <text>
        <r>
          <rPr>
            <b/>
            <sz val="9"/>
            <color indexed="81"/>
            <rFont val="Tahoma"/>
            <family val="2"/>
            <charset val="238"/>
          </rPr>
          <t>Épaisseur de la tôle d’acier :
0,55*
0,60
0,63
0,65
0,675
0,70
0,75
0,80
* à utiliser avec le revêtement HPS 200</t>
        </r>
      </text>
    </comment>
    <comment ref="P23" authorId="1" shapeId="0" xr:uid="{4802B04E-BA2B-4EFE-9D3D-43DA3F33812C}">
      <text>
        <r>
          <rPr>
            <sz val="9"/>
            <color indexed="81"/>
            <rFont val="Tahoma"/>
            <family val="2"/>
            <charset val="238"/>
          </rPr>
          <t>Revêtement :
SP 25
SP 25
PVDF 25
PVDF 35
PUR 50
PVCF 150
HPS 200*
PRISMA
PRISMA ELEMENTS
Inox 304
Inox 316L
Inox 316
* à utiliser avec une épaisseur de tôle d’acier de 0,55 mm</t>
        </r>
      </text>
    </comment>
    <comment ref="R23" authorId="1" shapeId="0" xr:uid="{3156E269-E54C-40D1-86E7-6750C42A7B8A}">
      <text>
        <r>
          <rPr>
            <b/>
            <sz val="9"/>
            <color indexed="81"/>
            <rFont val="Tahoma"/>
            <family val="2"/>
            <charset val="238"/>
          </rPr>
          <t>Type de profil face A (face extérieure) :
M
M8
S*
V*
V2*
G*
M3*
* non applicable aux
   panneaux à angles arrondis</t>
        </r>
      </text>
    </comment>
    <comment ref="S23" authorId="1" shapeId="0" xr:uid="{DB2200A4-7FEE-41DE-A047-5920AAB0C998}">
      <text>
        <r>
          <rPr>
            <b/>
            <sz val="9"/>
            <color indexed="81"/>
            <rFont val="Tahoma"/>
            <family val="2"/>
            <charset val="238"/>
          </rPr>
          <t>Épaisseur de la tôle d’acier :
0,45
0,50
0,55
0,60
0,63
0,65
0,675
0,70
0,75
0,80</t>
        </r>
      </text>
    </comment>
    <comment ref="T23" authorId="1" shapeId="0" xr:uid="{84A82ED4-6204-4937-AE93-65A0D7AB6775}">
      <text>
        <r>
          <rPr>
            <b/>
            <sz val="9"/>
            <color indexed="81"/>
            <rFont val="Tahoma"/>
            <family val="2"/>
            <charset val="238"/>
          </rPr>
          <t>Revêtement :
SP 25
SP 25
PVDF 25
PVDF 35
PUR 50
PVCF 150
HPS 200
PRISMA
PRISMA ELEMENTS
Inox 304
Inox 316L
Inox 316</t>
        </r>
      </text>
    </comment>
    <comment ref="V23" authorId="1" shapeId="0" xr:uid="{EDADD7BF-2581-4B68-B166-5A3DB15D6F1A}">
      <text>
        <r>
          <rPr>
            <b/>
            <sz val="9"/>
            <color indexed="81"/>
            <rFont val="Tahoma"/>
            <family val="2"/>
            <charset val="238"/>
          </rPr>
          <t>Type de profil face B (intérieure) :
S
V
V2
G
M2</t>
        </r>
      </text>
    </comment>
    <comment ref="Y23" authorId="0" shapeId="0" xr:uid="{2203E91F-3620-4941-82D5-7FB1BA8B4DCD}">
      <text>
        <r>
          <rPr>
            <b/>
            <sz val="9"/>
            <color indexed="81"/>
            <rFont val="Tahoma"/>
            <family val="2"/>
            <charset val="238"/>
          </rPr>
          <t xml:space="preserve">La priorité A sera produite et livrée en premier, avec la priorité la plus élevée.
La priorité B peut être combinée avec la priorité A afin d’optimiser les capacités de production et de livraison.
La priorité C peut également être combinée avec la priorité A et la priorité B lorsque cela est nécessaire pour optimiser davantage les capacités de production et de livraison, mais elle sera sinon traitée en dernier.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<sst xmlns="http://schemas.openxmlformats.org/spreadsheetml/2006/main" count="894" uniqueCount="230">
  <si>
    <t>P01</t>
  </si>
  <si>
    <t>Note</t>
  </si>
  <si>
    <t>Module
M [mm]</t>
  </si>
  <si>
    <t>Power T</t>
  </si>
  <si>
    <t>Position</t>
  </si>
  <si>
    <t>M</t>
  </si>
  <si>
    <t>T [mm]</t>
  </si>
  <si>
    <t>A [mm]</t>
  </si>
  <si>
    <t>B [mm]</t>
  </si>
  <si>
    <t>min</t>
  </si>
  <si>
    <t>max</t>
  </si>
  <si>
    <t>C [mm]</t>
  </si>
  <si>
    <t>Angle
[°]</t>
  </si>
  <si>
    <t>A+B [mm]</t>
  </si>
  <si>
    <t>M [mm]</t>
  </si>
  <si>
    <t>Angle
c [°]</t>
  </si>
  <si>
    <t>Angle
a [°]</t>
  </si>
  <si>
    <t>A+B+C [mm]</t>
  </si>
  <si>
    <t>S</t>
  </si>
  <si>
    <t>RAL 1234</t>
  </si>
  <si>
    <t>FTV HL</t>
  </si>
  <si>
    <t>SP 25</t>
  </si>
  <si>
    <t>Version</t>
  </si>
  <si>
    <t>Date</t>
  </si>
  <si>
    <t>1.0</t>
  </si>
  <si>
    <t>Dimension
A+B+C [mm]</t>
  </si>
  <si>
    <t>Dimension
A+B [mm]</t>
  </si>
  <si>
    <t>Dimension
L=A+B+C [mm]</t>
  </si>
  <si>
    <t>Dimension
L=A+B [mm]</t>
  </si>
  <si>
    <t>(30009193)</t>
  </si>
  <si>
    <t>pcs</t>
  </si>
  <si>
    <t>(5010094)</t>
  </si>
  <si>
    <t>1.1</t>
  </si>
  <si>
    <t>1.2</t>
  </si>
  <si>
    <t>50 - 250 mm</t>
  </si>
  <si>
    <t>(A + B) min</t>
  </si>
  <si>
    <t>2*T + 300 mm</t>
  </si>
  <si>
    <t>(A + B) max</t>
  </si>
  <si>
    <t>A min = B min</t>
  </si>
  <si>
    <t>T + 150 mm</t>
  </si>
  <si>
    <t>A max (B max)</t>
  </si>
  <si>
    <t>B max (A max)</t>
  </si>
  <si>
    <t>600 - 1200 mm</t>
  </si>
  <si>
    <t>(A + B + C) max</t>
  </si>
  <si>
    <t>B min</t>
  </si>
  <si>
    <t>300 mm + 2T</t>
  </si>
  <si>
    <t>A min (C min)</t>
  </si>
  <si>
    <t>A max (B max = C max)</t>
  </si>
  <si>
    <t>50 - 150 mm</t>
  </si>
  <si>
    <t>A min (B min)</t>
  </si>
  <si>
    <t>(module - 60 mm) - (T + 150 mm)</t>
  </si>
  <si>
    <t>(A+B) min</t>
  </si>
  <si>
    <t>(A+B) max</t>
  </si>
  <si>
    <t>module - 60 mm</t>
  </si>
  <si>
    <t>module - (T - 150 mm)</t>
  </si>
  <si>
    <t>(A+B)</t>
  </si>
  <si>
    <t>module</t>
  </si>
  <si>
    <t>L</t>
  </si>
  <si>
    <t>50 - 133 mm</t>
  </si>
  <si>
    <t>A min</t>
  </si>
  <si>
    <t>C min = 150 mm + T</t>
  </si>
  <si>
    <t>1.3</t>
  </si>
  <si>
    <t>Trimoterm Perform C FTV-60/1000 MS</t>
  </si>
  <si>
    <t xml:space="preserve">Trimoterm </t>
  </si>
  <si>
    <t xml:space="preserve">Perform C </t>
  </si>
  <si>
    <t>FTV</t>
  </si>
  <si>
    <t>|</t>
  </si>
  <si>
    <t>(T)</t>
  </si>
  <si>
    <t>(M)</t>
  </si>
  <si>
    <t xml:space="preserve"> + feasible | - not feasible</t>
  </si>
  <si>
    <t>A</t>
  </si>
  <si>
    <t>B</t>
  </si>
  <si>
    <t>X</t>
  </si>
  <si>
    <t>1.4</t>
  </si>
  <si>
    <t>Document translated to DE and SI</t>
  </si>
  <si>
    <t>1.4.1</t>
  </si>
  <si>
    <t>Document translated to FR, ES and NL. FTV HL Spreader plate 200 added.</t>
  </si>
  <si>
    <t>(30040313)</t>
  </si>
  <si>
    <t>Axe-1/Phase-1</t>
  </si>
  <si>
    <t>Axe-2/Phase-1</t>
  </si>
  <si>
    <t>Données d'exemple, veuillez supprimer</t>
  </si>
  <si>
    <t>Guide de l'utilisateur</t>
  </si>
  <si>
    <t>Valeur calculée, ne pas modifier.</t>
  </si>
  <si>
    <t>Type de revêtement 
(côté A)</t>
  </si>
  <si>
    <t>Type de revêtement 
(côté B)</t>
  </si>
  <si>
    <t>Date :</t>
  </si>
  <si>
    <t>Valeur non OK.</t>
  </si>
  <si>
    <t>ÉPAISSEUR - T</t>
  </si>
  <si>
    <t>Épaisseur 
(côté A) [mm]</t>
  </si>
  <si>
    <t>Épaisseur 
(côté B) [mm]</t>
  </si>
  <si>
    <t>Épaisseur
T [mm]</t>
  </si>
  <si>
    <t>Saisie requise.</t>
  </si>
  <si>
    <t>Couleur 
(côté A)</t>
  </si>
  <si>
    <t>Couleur 
(côté B)</t>
  </si>
  <si>
    <t>Façade/Phase</t>
  </si>
  <si>
    <t>Bâtiment/Unité :</t>
  </si>
  <si>
    <t>Saisissez T, A et B pour vérifier si les dimensions de l'angle sont dans les limites :</t>
  </si>
  <si>
    <t>Saisissez T, A, B et C pour vérifier si les dimensions de l'angle sont dans les limites :</t>
  </si>
  <si>
    <t>Saisissez T, A, B et M pour vérifier si les dimensions de l'angle sont dans les limites :</t>
  </si>
  <si>
    <t>Saisissez T, A, B, C et M pour vérifier si les dimensions de l'angle sont dans les limites :</t>
  </si>
  <si>
    <t>Avertissement</t>
  </si>
  <si>
    <t>Dans les limites, voir commentaire.</t>
  </si>
  <si>
    <t>Dans les limites.</t>
  </si>
  <si>
    <t>N° de commande client :</t>
  </si>
  <si>
    <t>Nom du client :</t>
  </si>
  <si>
    <t>L - module du panneau</t>
  </si>
  <si>
    <t>Longueur
L [mm]</t>
  </si>
  <si>
    <t>Quantité</t>
  </si>
  <si>
    <t>Quantité
Q [pcs]</t>
  </si>
  <si>
    <t>Données du panneau</t>
  </si>
  <si>
    <t>LONGUEUR DU PANNEAU - L</t>
  </si>
  <si>
    <t>Dimensions du panneau</t>
  </si>
  <si>
    <t>Type de panneau</t>
  </si>
  <si>
    <t>Priorité</t>
  </si>
  <si>
    <t>Priorité A</t>
  </si>
  <si>
    <t>Type de profil 
(côté A)</t>
  </si>
  <si>
    <t>Type de profil 
(côté B)</t>
  </si>
  <si>
    <t>Nom du projet :</t>
  </si>
  <si>
    <t>Documents de référence</t>
  </si>
  <si>
    <t>Documents de référence :</t>
  </si>
  <si>
    <t>Liste de découpe pour</t>
  </si>
  <si>
    <t>N° de liste de découpe :</t>
  </si>
  <si>
    <t>N° de commande Trimo :</t>
  </si>
  <si>
    <t>Révision :</t>
  </si>
  <si>
    <t>Quoi de neuf</t>
  </si>
  <si>
    <t>Valeur OK</t>
  </si>
  <si>
    <t>Accessoires pour l'installation FTV HL :</t>
  </si>
  <si>
    <t>Joint FTV HL PE 38.5X11.8X40</t>
  </si>
  <si>
    <t>*uniquement pour installation horizontale</t>
  </si>
  <si>
    <t>Types de profil</t>
  </si>
  <si>
    <t>PANNEAUX DE FAÇADE (FTV)</t>
  </si>
  <si>
    <t>Profil lisse (G)</t>
  </si>
  <si>
    <t>Profil S (S)</t>
  </si>
  <si>
    <t>Profil V (V, V2)</t>
  </si>
  <si>
    <t>Profil micro-ligné (M)</t>
  </si>
  <si>
    <t>Profil micro-ligné (M, M3, M8)</t>
  </si>
  <si>
    <t>Profil micro-ligné (M2)</t>
  </si>
  <si>
    <t>Profil S (perforé)</t>
  </si>
  <si>
    <t>Profil micro-ligné (M3)</t>
  </si>
  <si>
    <t>Profil micro-ligné (M8)</t>
  </si>
  <si>
    <t>Profil V (V)</t>
  </si>
  <si>
    <t>Profil V (V2)</t>
  </si>
  <si>
    <t>Profil trapézoïdal</t>
  </si>
  <si>
    <t>famille de panneaux</t>
  </si>
  <si>
    <t>épaisseur</t>
  </si>
  <si>
    <t>côté A</t>
  </si>
  <si>
    <t>côté B</t>
  </si>
  <si>
    <t>(Côté extérieur)</t>
  </si>
  <si>
    <t>(Côté intérieur)</t>
  </si>
  <si>
    <t>type de profil</t>
  </si>
  <si>
    <t>extérieur : 0,55 mm SP 25 µm ANTHRACITE</t>
  </si>
  <si>
    <t>- côté A (côté extérieur) : épaisseur (0,55 mm) type de revêtement (SP 25 µm) couleur (ANTHRACITE)</t>
  </si>
  <si>
    <t>TRANSVERSAL</t>
  </si>
  <si>
    <t>ARRONDI</t>
  </si>
  <si>
    <t>Plaque d'écartement FTV HL 300</t>
  </si>
  <si>
    <t>Plaque d'écartement FTV HL 200</t>
  </si>
  <si>
    <t>HORIZONTAL</t>
  </si>
  <si>
    <t>Transversal</t>
  </si>
  <si>
    <t>Double transversal</t>
  </si>
  <si>
    <t>VERTICAL</t>
  </si>
  <si>
    <t>afin de conserver toutes les validations et la mise en forme conditionnelle dans la/les cellule(s) où vous collez.</t>
  </si>
  <si>
    <t>Pour conserver toutes les validations et la mise en forme conditionnelle dans la/les cellule(s) où vous collez (voir instructions).</t>
  </si>
  <si>
    <t>puis mises en forme à l'aide des outils Excel « validation des données » et « mise en forme conditionnelle ».</t>
  </si>
  <si>
    <t>Les valeurs saisies dans les cellules sont automatiquement vérifiées par rapport aux limites de production et</t>
  </si>
  <si>
    <t>Les valeurs saisies dans les cellules sont automatiquement vérifiées par rapport aux limites de production puis mises en forme.</t>
  </si>
  <si>
    <t>Total
Q×L×M [m²]</t>
  </si>
  <si>
    <t>Une liste des épaisseurs de tôle a été créée (pour éviter les problèmes de virgule et de point).
Les limites géométriques ont été corrigées pour s'aligner sur le Trimoterm FTV Book.</t>
  </si>
  <si>
    <t>Total [m²]</t>
  </si>
  <si>
    <t>Pour copier des données (dans la même feuille ou entre des feuilles), il est important d'utiliser "Copier" et "Coller &gt; Valeurs"</t>
  </si>
  <si>
    <t>Angle en L FTV HL (horizontal)</t>
  </si>
  <si>
    <t>Angle en U FTV HL (horizontal)</t>
  </si>
  <si>
    <t>Angle en L FTV HL (vertical)_Bords coupés</t>
  </si>
  <si>
    <t>ÉLÉMENTS D'ANGLE À ARÊTES VIVES</t>
  </si>
  <si>
    <t>Vertical</t>
  </si>
  <si>
    <t>à arêtes vives</t>
  </si>
  <si>
    <t>élément d'angle</t>
  </si>
  <si>
    <t>Double vertical</t>
  </si>
  <si>
    <t>angle arrondi</t>
  </si>
  <si>
    <t>1 000 mm</t>
  </si>
  <si>
    <t>10 000 mm</t>
  </si>
  <si>
    <t>2 000 mm</t>
  </si>
  <si>
    <t>3 000 mm</t>
  </si>
  <si>
    <t>600 - 1 200 mm</t>
  </si>
  <si>
    <t>800 - 1 200 mm</t>
  </si>
  <si>
    <t>Hors limites/combinaison, modifier la/les valeur(s).</t>
  </si>
  <si>
    <t>La colonne Priorité a été ajoutée.</t>
  </si>
  <si>
    <t>Dimensions des angles</t>
  </si>
  <si>
    <t>Type de laine</t>
  </si>
  <si>
    <t>max. 8 000 mm</t>
  </si>
  <si>
    <t>Réf. projet :</t>
  </si>
  <si>
    <t>Tôle côté A (face extérieure)</t>
  </si>
  <si>
    <t>Tôle côté B (face intérieure)</t>
  </si>
  <si>
    <t>Épaisseur de la tôle</t>
  </si>
  <si>
    <t>Saisir la valeur</t>
  </si>
  <si>
    <t>Comment saisir et copier les données ?</t>
  </si>
  <si>
    <t>Comment copier les données ?</t>
  </si>
  <si>
    <t>ID du document : TID10DT111FR</t>
  </si>
  <si>
    <t>Panneau mural / de façade FTV HL</t>
  </si>
  <si>
    <t>Liste de découpe de l'angle en L à arête vive Trimoterm FTV HL (horizontal)</t>
  </si>
  <si>
    <t>Vérificateur de dimensions pour angle en L FTV HL à arête vive (horizontal)</t>
  </si>
  <si>
    <t>Vérificateur de dimensions pour angle en U FTV HL à arête vive (horizontal)</t>
  </si>
  <si>
    <t>Vérificateur de dimensions pour angle en L FTV HL (vertical)_Coupé</t>
  </si>
  <si>
    <t>Angle en L FTV HL (longitudinal)_Joint mâle/femelle</t>
  </si>
  <si>
    <t>Vérificateur de dimensions pour angle en L FTV HL (vertical)_Complet</t>
  </si>
  <si>
    <t>Angle en L FTV HL arrondi (vertical)</t>
  </si>
  <si>
    <t>Vérificateur de dimensions pour angle en L FTV HL arrondi (vertical)</t>
  </si>
  <si>
    <t>Angle en U FTV HL arrondi (vertical)</t>
  </si>
  <si>
    <t>Vérificateur de dimensions pour angle en U FTV HL arrondi (vertical)</t>
  </si>
  <si>
    <t>Angle en L FTV HL à arête vive (horizontal)</t>
  </si>
  <si>
    <t>Angle en U FTV HL à arête vive (horizontal)</t>
  </si>
  <si>
    <t>Angle en L FTV HL (vertical)_Decoupé</t>
  </si>
  <si>
    <t>Angle en L FTV HL (vertical)_Complet</t>
  </si>
  <si>
    <t>Feuille ajoutée : "Angle en L FTV (vertical)_Complet"</t>
  </si>
  <si>
    <t>EXEMPLE DE MARQUAGE DE PANNEAU :</t>
  </si>
  <si>
    <t>Exemple de marquage de tôle :</t>
  </si>
  <si>
    <t>intérieur : 0,50 mm SP 25 µm GREY WHITE</t>
  </si>
  <si>
    <t>- côté B (côté intérieur) : épaisseur (0,50 mm) type de revêtement (SP 25 µm) couleur (GREY WHITE)</t>
  </si>
  <si>
    <t>Des largeurs de panneaux non standard peuvent être fabriquées sur demande spéciale. Min. 600mm.</t>
  </si>
  <si>
    <t>Le principe de conception des côtés des éléments d'angle illustré est une vue en plan des quatre angles d'un bâtiment avec les désignations des côtés.</t>
  </si>
  <si>
    <t>Applicabilité du profil de tôle :</t>
  </si>
  <si>
    <t>ARÊTES VIVES</t>
  </si>
  <si>
    <t>Trimoterm Technical Specification</t>
  </si>
  <si>
    <t>Trimoterm Façade System FTV Invisio</t>
  </si>
  <si>
    <t>Trimoterm Fireproof Panels Brochure</t>
  </si>
  <si>
    <t>Packaging transport and storage for Trimo products</t>
  </si>
  <si>
    <t>Horizontal Façade System Trimoterm FTV</t>
  </si>
  <si>
    <t>Le système de fixation cachée Trimoterm FTV HL offre un aspect de façade épuré sans fixations visibles. Les panneaux Trimoterm à joint caché sont principalement destinés à une installation verticale, mais, sous certaines conditions, peuvent également être utilisés pour des installations horizontales.</t>
  </si>
  <si>
    <t>Les longueurs de panneaux vont jusqu'à 14 m.</t>
  </si>
  <si>
    <t>Les largeurs standard des panneaux sont de 1000 et 1200 mm.</t>
  </si>
  <si>
    <t>Le but principal et unique de ce document est de fournir aux concepteurs externes une table de liste de coupe avec des restrictions intégrées. Trimo Group détient l'intégralité des droits d'auteur sur les informations et les détails fournis dans ce document. Un soin professionnel a été apporté afin de garantir que les informations/détails sont exacts, corrects, complets et non trompeurs ; toutefois, Trimo, y compris ses filiales, n'accepte aucune responsabilité ou obligation pour les erreurs ou les informations qui se révèlent trompeuses. Les informations/détails contenus dans ce document sont destinés à des fins générales uniquement. Leur utilisation se fait de votre propre initiative et sous votre responsabilité, notamment pour le respect des lois locales. En aucun cas, Trimo ne pourra être tenu responsable de toute perte ou dommage, y compris, sans s'y limiter, toute perte ou dommage indirect ou consécutif, ou toute perte ou dommage quelconque résultant d'une perte de profits découlant de, ou en relation avec, l'utilisation de ce document. Toute modification des équations de ce document ou du texte des instructions est strictement interdite. Toutes les informations émises par Trimo Group font l'objet d'un développement continu et les informations/détails contenus dans ce document sont à jour à la date d'émission. Il incombe à l'utilisateur d'obtenir auprès de Trimo les informations les plus récentes lorsque des informations/détails sont utilisés pour un projet spécifique. La dernière version du document est disponible sur www.trimo-group.com. La dernière version publiée en langue anglaise prévaut sur toutes les autres versions traduites.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</si>
</sst>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8"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20"/>
      <color theme="1"/>
      <name val="Aptos"/>
      <family val="2"/>
    </font>
    <font>
      <i/>
      <sz val="9"/>
      <color theme="1" tint="0.499984740745262"/>
      <name val="Arial"/>
      <family val="2"/>
      <charset val="238"/>
      <scheme val="minor"/>
    </font>
    <font>
      <b/>
      <sz val="12"/>
      <color theme="1"/>
      <name val="Aptos"/>
      <family val="2"/>
    </font>
    <font>
      <i/>
      <sz val="11"/>
      <color theme="1" tint="0.499984740745262"/>
      <name val="Arial"/>
      <family val="2"/>
      <charset val="238"/>
      <scheme val="minor"/>
    </font>
    <font>
      <sz val="11"/>
      <color theme="1"/>
      <name val="Aptos"/>
      <family val="2"/>
    </font>
    <font>
      <sz val="9"/>
      <color theme="1" tint="0.499984740745262"/>
      <name val="Arial"/>
      <family val="2"/>
      <charset val="238"/>
      <scheme val="minor"/>
    </font>
    <font>
      <sz val="8"/>
      <color theme="1" tint="0.499984740745262"/>
      <name val="Arial"/>
      <family val="2"/>
      <charset val="238"/>
      <scheme val="minor"/>
    </font>
    <font>
      <sz val="11"/>
      <color theme="1"/>
      <name val="Aptos Light"/>
      <family val="2"/>
    </font>
    <font>
      <b/>
      <sz val="12"/>
      <color theme="1" tint="4.9989318521683403E-2"/>
      <name val="Aptos"/>
      <family val="2"/>
    </font>
    <font>
      <i/>
      <sz val="11"/>
      <color theme="1"/>
      <name val="Arial"/>
      <family val="2"/>
      <charset val="238"/>
      <scheme val="minor"/>
    </font>
    <font>
      <b/>
      <sz val="9"/>
      <color theme="1" tint="0.249977111117893"/>
      <name val="Arial"/>
      <family val="2"/>
      <charset val="238"/>
      <scheme val="minor"/>
    </font>
    <font>
      <sz val="11"/>
      <color theme="1" tint="0.249977111117893"/>
      <name val="Arial"/>
      <family val="2"/>
      <charset val="238"/>
      <scheme val="minor"/>
    </font>
    <font>
      <sz val="10"/>
      <color theme="1" tint="0.249977111117893"/>
      <name val="Arial"/>
      <family val="2"/>
      <charset val="238"/>
      <scheme val="minor"/>
    </font>
    <font>
      <b/>
      <sz val="10"/>
      <color theme="1" tint="0.249977111117893"/>
      <name val="Arial"/>
      <family val="2"/>
      <charset val="238"/>
      <scheme val="minor"/>
    </font>
    <font>
      <sz val="9"/>
      <color theme="1" tint="0.249977111117893"/>
      <name val="Arial"/>
      <family val="2"/>
      <charset val="238"/>
      <scheme val="minor"/>
    </font>
    <font>
      <b/>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
      <sz val="16"/>
      <color theme="1" tint="0.249977111117893"/>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D1D2D4"/>
        <bgColor indexed="64"/>
      </patternFill>
    </fill>
    <fill>
      <patternFill patternType="solid">
        <fgColor rgb="FFE6E7E9"/>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5">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cellStyleXfs>
  <cellXfs count="140">
    <xf numFmtId="0" fontId="0" fillId="0" borderId="0" xfId="0"/>
    <xf numFmtId="0" fontId="2" fillId="0" borderId="0" xfId="0" applyFont="1"/>
    <xf numFmtId="0" fontId="7"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2" fillId="0" borderId="1" xfId="0" applyFont="1" applyBorder="1" applyProtection="1">
      <protection locked="0"/>
    </xf>
    <xf numFmtId="0" fontId="19" fillId="0" borderId="0" xfId="0" applyFont="1"/>
    <xf numFmtId="49" fontId="20" fillId="0" borderId="0" xfId="0" applyNumberFormat="1" applyFont="1" applyAlignment="1">
      <alignment horizontal="right" vertical="top"/>
    </xf>
    <xf numFmtId="0" fontId="21" fillId="0" borderId="0" xfId="0" applyFont="1"/>
    <xf numFmtId="0" fontId="22" fillId="0" borderId="0" xfId="0" applyFont="1"/>
    <xf numFmtId="0" fontId="23" fillId="0" borderId="0" xfId="0" applyFont="1"/>
    <xf numFmtId="0" fontId="23" fillId="0" borderId="0" xfId="0" applyFont="1" applyAlignment="1">
      <alignment horizontal="center"/>
    </xf>
    <xf numFmtId="14" fontId="23" fillId="0" borderId="0" xfId="0" applyNumberFormat="1" applyFont="1" applyAlignment="1">
      <alignment horizontal="center"/>
    </xf>
    <xf numFmtId="0" fontId="23" fillId="0" borderId="0" xfId="0" quotePrefix="1" applyFont="1"/>
    <xf numFmtId="0" fontId="20" fillId="0" borderId="0" xfId="0" applyFont="1" applyAlignment="1">
      <alignment horizontal="left" vertical="top"/>
    </xf>
    <xf numFmtId="0" fontId="24" fillId="0" borderId="0" xfId="0" applyFont="1"/>
    <xf numFmtId="0" fontId="25" fillId="0" borderId="0" xfId="0" applyFont="1" applyAlignment="1">
      <alignment vertical="top"/>
    </xf>
    <xf numFmtId="0" fontId="26" fillId="4" borderId="3" xfId="0" applyFont="1" applyFill="1" applyBorder="1" applyProtection="1">
      <protection hidden="1"/>
    </xf>
    <xf numFmtId="0" fontId="26" fillId="4" borderId="4" xfId="0" applyFont="1" applyFill="1" applyBorder="1" applyProtection="1">
      <protection hidden="1"/>
    </xf>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22" fillId="6" borderId="1" xfId="0" applyFont="1" applyFill="1" applyBorder="1" applyAlignment="1" applyProtection="1">
      <alignment wrapText="1"/>
      <protection hidden="1"/>
    </xf>
    <xf numFmtId="0" fontId="0" fillId="0" borderId="0" xfId="0" applyProtection="1">
      <protection hidden="1"/>
    </xf>
    <xf numFmtId="0" fontId="2" fillId="0" borderId="0" xfId="0" applyFont="1" applyProtection="1">
      <protection hidden="1"/>
    </xf>
    <xf numFmtId="0" fontId="27" fillId="0" borderId="0" xfId="0" applyFont="1" applyProtection="1">
      <protection hidden="1"/>
    </xf>
    <xf numFmtId="0" fontId="7" fillId="0" borderId="0" xfId="0" applyFont="1" applyProtection="1">
      <protection hidden="1"/>
    </xf>
    <xf numFmtId="0" fontId="19" fillId="0" borderId="0" xfId="0" applyFont="1" applyProtection="1">
      <protection hidden="1"/>
    </xf>
    <xf numFmtId="49" fontId="20" fillId="0" borderId="0" xfId="0" applyNumberFormat="1" applyFont="1" applyAlignment="1" applyProtection="1">
      <alignment horizontal="right" vertical="top"/>
      <protection hidden="1"/>
    </xf>
    <xf numFmtId="0" fontId="20" fillId="0" borderId="0" xfId="0" applyFont="1" applyAlignment="1" applyProtection="1">
      <alignment horizontal="left" vertical="top"/>
      <protection hidden="1"/>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13" xfId="0" applyFill="1" applyBorder="1" applyAlignment="1" applyProtection="1">
      <alignment horizontal="right"/>
      <protection locked="0"/>
    </xf>
    <xf numFmtId="0" fontId="0" fillId="0" borderId="0" xfId="0" applyProtection="1">
      <protection locked="0"/>
    </xf>
    <xf numFmtId="0" fontId="2" fillId="0" borderId="0" xfId="0" applyFont="1" applyProtection="1">
      <protection locked="0"/>
    </xf>
    <xf numFmtId="0" fontId="7" fillId="0" borderId="0" xfId="0" applyFont="1" applyProtection="1">
      <protection locked="0"/>
    </xf>
    <xf numFmtId="0" fontId="0" fillId="0" borderId="1" xfId="0" applyBorder="1" applyProtection="1">
      <protection locked="0"/>
    </xf>
    <xf numFmtId="0" fontId="26" fillId="4" borderId="3" xfId="0" applyFont="1" applyFill="1" applyBorder="1" applyProtection="1">
      <protection locked="0"/>
    </xf>
    <xf numFmtId="0" fontId="14"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0" fontId="18" fillId="0" borderId="0" xfId="0" applyFon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2" fillId="0" borderId="0" xfId="0" applyFont="1" applyProtection="1">
      <protection locked="0"/>
    </xf>
    <xf numFmtId="0" fontId="11" fillId="0" borderId="0" xfId="0" applyFont="1" applyAlignment="1" applyProtection="1">
      <alignment horizontal="center"/>
      <protection locked="0"/>
    </xf>
    <xf numFmtId="0" fontId="0" fillId="0" borderId="1" xfId="0" applyBorder="1" applyProtection="1">
      <protection hidden="1"/>
    </xf>
    <xf numFmtId="0" fontId="0" fillId="4" borderId="4" xfId="0" applyFill="1" applyBorder="1" applyProtection="1">
      <protection hidden="1"/>
    </xf>
    <xf numFmtId="0" fontId="2" fillId="3" borderId="6" xfId="0" applyFont="1" applyFill="1" applyBorder="1" applyAlignment="1" applyProtection="1">
      <alignment vertical="center" wrapText="1"/>
      <protection hidden="1"/>
    </xf>
    <xf numFmtId="0" fontId="2" fillId="3" borderId="2" xfId="0" applyFont="1" applyFill="1" applyBorder="1" applyAlignment="1" applyProtection="1">
      <alignment vertical="center" wrapText="1"/>
      <protection hidden="1"/>
    </xf>
    <xf numFmtId="0" fontId="2" fillId="3" borderId="7" xfId="0" applyFont="1" applyFill="1" applyBorder="1" applyAlignment="1" applyProtection="1">
      <alignment vertical="center" wrapText="1"/>
      <protection hidden="1"/>
    </xf>
    <xf numFmtId="0" fontId="0" fillId="7" borderId="1" xfId="0" applyFill="1" applyBorder="1" applyProtection="1">
      <protection locked="0"/>
    </xf>
    <xf numFmtId="0" fontId="24" fillId="0" borderId="0" xfId="0" applyFont="1" applyProtection="1">
      <protection locked="0"/>
    </xf>
    <xf numFmtId="0" fontId="20" fillId="6" borderId="0" xfId="0" quotePrefix="1" applyFont="1" applyFill="1" applyAlignment="1" applyProtection="1">
      <alignment horizontal="right"/>
      <protection hidden="1"/>
    </xf>
    <xf numFmtId="0" fontId="28" fillId="6" borderId="0" xfId="0" applyFont="1" applyFill="1" applyProtection="1">
      <protection hidden="1"/>
    </xf>
    <xf numFmtId="0" fontId="0" fillId="6" borderId="0" xfId="0" applyFill="1" applyAlignment="1" applyProtection="1">
      <alignment horizontal="center"/>
      <protection hidden="1"/>
    </xf>
    <xf numFmtId="0" fontId="0" fillId="6" borderId="0" xfId="0" applyFill="1" applyProtection="1">
      <protection hidden="1"/>
    </xf>
    <xf numFmtId="0" fontId="3" fillId="6" borderId="0" xfId="0" applyFont="1" applyFill="1" applyProtection="1">
      <protection hidden="1"/>
    </xf>
    <xf numFmtId="16" fontId="23" fillId="0" borderId="0" xfId="0" quotePrefix="1" applyNumberFormat="1" applyFont="1"/>
    <xf numFmtId="0" fontId="29" fillId="8" borderId="14" xfId="0" applyFont="1" applyFill="1" applyBorder="1" applyAlignment="1">
      <alignment horizontal="left" vertical="center"/>
    </xf>
    <xf numFmtId="0" fontId="24" fillId="9" borderId="14" xfId="0" applyFont="1" applyFill="1" applyBorder="1" applyAlignment="1">
      <alignment vertical="center"/>
    </xf>
    <xf numFmtId="0" fontId="23" fillId="0" borderId="0" xfId="0" quotePrefix="1" applyFont="1" applyAlignment="1">
      <alignment vertical="top"/>
    </xf>
    <xf numFmtId="14" fontId="23" fillId="0" borderId="0" xfId="0" applyNumberFormat="1" applyFont="1" applyAlignment="1">
      <alignment horizontal="center" vertical="top"/>
    </xf>
    <xf numFmtId="0" fontId="23" fillId="0" borderId="0" xfId="0" applyFont="1" applyAlignment="1">
      <alignment vertical="top" wrapText="1"/>
    </xf>
    <xf numFmtId="0" fontId="0" fillId="0" borderId="13" xfId="0" applyBorder="1" applyProtection="1">
      <protection locked="0"/>
    </xf>
    <xf numFmtId="0" fontId="22" fillId="6" borderId="1" xfId="0" applyFont="1" applyFill="1" applyBorder="1" applyAlignment="1" applyProtection="1">
      <alignment horizontal="center" wrapText="1"/>
      <protection hidden="1"/>
    </xf>
    <xf numFmtId="0" fontId="0" fillId="7" borderId="2" xfId="0" applyFill="1" applyBorder="1" applyAlignment="1" applyProtection="1">
      <alignment horizontal="center"/>
      <protection locked="0"/>
    </xf>
    <xf numFmtId="0" fontId="2" fillId="3" borderId="15" xfId="0" applyFont="1" applyFill="1" applyBorder="1" applyAlignment="1" applyProtection="1">
      <alignment vertical="center" wrapText="1"/>
      <protection hidden="1"/>
    </xf>
    <xf numFmtId="0" fontId="0" fillId="10" borderId="2" xfId="0" applyFill="1" applyBorder="1" applyAlignment="1" applyProtection="1">
      <alignment horizontal="center"/>
      <protection locked="0"/>
    </xf>
    <xf numFmtId="0" fontId="30" fillId="0" borderId="0" xfId="0" applyFont="1" applyProtection="1">
      <protection locked="0"/>
    </xf>
    <xf numFmtId="0" fontId="31" fillId="0" borderId="0" xfId="0" applyFont="1" applyProtection="1">
      <protection locked="0"/>
    </xf>
    <xf numFmtId="0" fontId="31" fillId="0" borderId="0" xfId="0" quotePrefix="1" applyFont="1" applyProtection="1">
      <protection locked="0"/>
    </xf>
    <xf numFmtId="0" fontId="32" fillId="0" borderId="0" xfId="0" applyFont="1" applyAlignment="1" applyProtection="1">
      <alignment horizontal="center"/>
      <protection locked="0"/>
    </xf>
    <xf numFmtId="0" fontId="30" fillId="0" borderId="0" xfId="0" applyFont="1" applyAlignment="1" applyProtection="1">
      <alignment horizontal="center"/>
      <protection locked="0"/>
    </xf>
    <xf numFmtId="0" fontId="31" fillId="0" borderId="0" xfId="0" applyFont="1" applyAlignment="1" applyProtection="1">
      <alignment horizontal="center" vertical="top"/>
      <protection locked="0"/>
    </xf>
    <xf numFmtId="0" fontId="31" fillId="0" borderId="0" xfId="0" applyFont="1" applyAlignment="1" applyProtection="1">
      <alignment horizontal="center" vertical="top" wrapText="1"/>
      <protection locked="0"/>
    </xf>
    <xf numFmtId="0" fontId="31" fillId="0" borderId="0" xfId="0" applyFont="1" applyAlignment="1" applyProtection="1">
      <alignment vertical="top" wrapText="1"/>
      <protection locked="0"/>
    </xf>
    <xf numFmtId="0" fontId="31" fillId="0" borderId="0" xfId="0" applyFont="1"/>
    <xf numFmtId="0" fontId="34" fillId="0" borderId="0" xfId="0" applyFont="1"/>
    <xf numFmtId="0" fontId="32" fillId="11" borderId="16" xfId="0" applyFont="1" applyFill="1" applyBorder="1"/>
    <xf numFmtId="0" fontId="34" fillId="11" borderId="16" xfId="0" applyFont="1" applyFill="1" applyBorder="1"/>
    <xf numFmtId="0" fontId="30" fillId="0" borderId="17" xfId="0" applyFont="1" applyBorder="1" applyAlignment="1">
      <alignment horizontal="center"/>
    </xf>
    <xf numFmtId="0" fontId="31" fillId="11" borderId="18" xfId="0" applyFont="1" applyFill="1" applyBorder="1"/>
    <xf numFmtId="0" fontId="30" fillId="11" borderId="18" xfId="0" applyFont="1" applyFill="1" applyBorder="1"/>
    <xf numFmtId="0" fontId="35" fillId="0" borderId="17" xfId="0" applyFont="1" applyBorder="1" applyAlignment="1">
      <alignment horizontal="center"/>
    </xf>
    <xf numFmtId="0" fontId="0" fillId="11" borderId="18" xfId="0" applyFill="1" applyBorder="1"/>
    <xf numFmtId="0" fontId="35" fillId="0" borderId="17" xfId="0" applyFont="1" applyBorder="1"/>
    <xf numFmtId="0" fontId="0" fillId="11" borderId="19" xfId="0" applyFill="1" applyBorder="1"/>
    <xf numFmtId="0" fontId="29" fillId="8" borderId="0" xfId="0" applyFont="1" applyFill="1" applyAlignment="1">
      <alignment horizontal="center" vertical="center"/>
    </xf>
    <xf numFmtId="0" fontId="24" fillId="9" borderId="0" xfId="0" applyFont="1" applyFill="1" applyAlignment="1">
      <alignment vertical="center"/>
    </xf>
    <xf numFmtId="0" fontId="36" fillId="9" borderId="0" xfId="0" applyFont="1" applyFill="1" applyAlignment="1">
      <alignment vertical="center"/>
    </xf>
    <xf numFmtId="0" fontId="37" fillId="0" borderId="0" xfId="0" applyFont="1" applyProtection="1">
      <protection locked="0"/>
    </xf>
    <xf numFmtId="0" fontId="34" fillId="0" borderId="0" xfId="0" applyFont="1" applyProtection="1">
      <protection locked="0"/>
    </xf>
    <xf numFmtId="0" fontId="14" fillId="0" borderId="0" xfId="0" applyFont="1" applyAlignment="1">
      <alignment vertical="top" wrapText="1"/>
    </xf>
    <xf numFmtId="0" fontId="14" fillId="0" borderId="0" xfId="0" applyFont="1" applyAlignment="1" applyProtection="1">
      <alignment horizontal="left" vertical="top" wrapText="1"/>
      <protection locked="0"/>
    </xf>
    <xf numFmtId="0" fontId="22" fillId="6" borderId="3" xfId="0" applyFont="1" applyFill="1" applyBorder="1" applyProtection="1">
      <protection hidden="1"/>
    </xf>
    <xf numFmtId="0" fontId="22" fillId="6" borderId="5" xfId="0" applyFont="1" applyFill="1" applyBorder="1" applyProtection="1">
      <protection hidden="1"/>
    </xf>
    <xf numFmtId="0" fontId="22" fillId="6" borderId="4" xfId="0" applyFont="1" applyFill="1" applyBorder="1" applyProtection="1">
      <protection hidden="1"/>
    </xf>
    <xf numFmtId="0" fontId="22" fillId="6" borderId="1" xfId="0" applyFont="1" applyFill="1" applyBorder="1" applyProtection="1">
      <protection hidden="1"/>
    </xf>
    <xf numFmtId="0" fontId="33" fillId="0" borderId="0" xfId="0" applyFont="1" applyAlignment="1" applyProtection="1">
      <alignment horizontal="left" vertical="top" wrapText="1"/>
      <protection locked="0"/>
    </xf>
    <xf numFmtId="0" fontId="31" fillId="0" borderId="0" xfId="0" applyFont="1" applyAlignment="1" applyProtection="1">
      <alignment horizontal="left" vertical="top" wrapText="1"/>
      <protection locked="0"/>
    </xf>
    <xf numFmtId="0" fontId="31" fillId="0" borderId="0" xfId="0" applyFont="1" applyAlignment="1" applyProtection="1">
      <alignment horizontal="center" vertical="top" wrapText="1"/>
      <protection locked="0"/>
    </xf>
  </cellXfs>
  <cellStyles count="5">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s>
  <dxfs count="575">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rgb="FF000000"/>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s>
  <tableStyles count="0" defaultTableStyle="TableStyleMedium2" defaultPivotStyle="PivotStyleLight16"/>
  <colors>
    <mruColors>
      <color rgb="FFFFC7CE"/>
      <color rgb="FF0563C1"/>
      <color rgb="FFFFCCCC"/>
      <color rgb="FF99CCFF"/>
      <color rgb="FFCCFFFF"/>
      <color rgb="FFCCECFF"/>
      <color rgb="FF0000FF"/>
      <color rgb="FF990000"/>
      <color rgb="FF9C000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vif FTV HL (hor.)'!$C$65</c:f>
              <c:numCache>
                <c:formatCode>General</c:formatCode>
                <c:ptCount val="1"/>
                <c:pt idx="0">
                  <c:v>1000</c:v>
                </c:pt>
              </c:numCache>
            </c:numRef>
          </c:xVal>
          <c:yVal>
            <c:numRef>
              <c:f>'Angle L vif FTV HL (hor.)'!$D$65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vif FTV HL (hor.)'!$C$69:$C$74</c:f>
              <c:numCache>
                <c:formatCode>General</c:formatCode>
                <c:ptCount val="6"/>
                <c:pt idx="0">
                  <c:v>300</c:v>
                </c:pt>
                <c:pt idx="1">
                  <c:v>300</c:v>
                </c:pt>
                <c:pt idx="2">
                  <c:v>1000</c:v>
                </c:pt>
                <c:pt idx="3">
                  <c:v>2000</c:v>
                </c:pt>
                <c:pt idx="4">
                  <c:v>2000</c:v>
                </c:pt>
                <c:pt idx="5">
                  <c:v>300</c:v>
                </c:pt>
              </c:numCache>
            </c:numRef>
          </c:xVal>
          <c:yVal>
            <c:numRef>
              <c:f>'Angle L vif FTV HL (hor.)'!$D$69:$D$74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'Angle U vif FTV HL (hor.)'!$C$64:$E$64</c:f>
              <c:strCache>
                <c:ptCount val="3"/>
                <c:pt idx="0">
                  <c:v>A [mm]</c:v>
                </c:pt>
                <c:pt idx="1">
                  <c:v>B [mm]</c:v>
                </c:pt>
                <c:pt idx="2">
                  <c:v>C [mm]</c:v>
                </c:pt>
              </c:strCache>
            </c:strRef>
          </c:cat>
          <c:val>
            <c:numRef>
              <c:f>'Angle U vif FTV HL (hor.)'!$C$66:$E$66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'Angle U vif FTV HL (hor.)'!$C$64:$E$64</c:f>
              <c:strCache>
                <c:ptCount val="3"/>
                <c:pt idx="0">
                  <c:v>A [mm]</c:v>
                </c:pt>
                <c:pt idx="1">
                  <c:v>B [mm]</c:v>
                </c:pt>
                <c:pt idx="2">
                  <c:v>C [mm]</c:v>
                </c:pt>
              </c:strCache>
            </c:strRef>
          </c:cat>
          <c:val>
            <c:numRef>
              <c:f>'Angle U vif FTV HL (hor.)'!$C$65:$E$65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'Angle U vif FTV HL (hor.)'!$C$64:$E$64</c:f>
              <c:strCache>
                <c:ptCount val="3"/>
                <c:pt idx="0">
                  <c:v>A [mm]</c:v>
                </c:pt>
                <c:pt idx="1">
                  <c:v>B [mm]</c:v>
                </c:pt>
                <c:pt idx="2">
                  <c:v>C [mm]</c:v>
                </c:pt>
              </c:strCache>
            </c:strRef>
          </c:cat>
          <c:val>
            <c:numRef>
              <c:f>'Angle U vif FTV HL (hor.)'!$C$67:$E$67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FTV HL (long.)_Déc.'!$C$65</c:f>
              <c:numCache>
                <c:formatCode>General</c:formatCode>
                <c:ptCount val="1"/>
                <c:pt idx="0">
                  <c:v>400</c:v>
                </c:pt>
              </c:numCache>
            </c:numRef>
          </c:xVal>
          <c:yVal>
            <c:numRef>
              <c:f>'Angle L FTV HL (long.)_Déc.'!$D$65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FTV HL (long.)_Déc.'!$C$69:$C$72</c:f>
              <c:numCache>
                <c:formatCode>General</c:formatCode>
                <c:ptCount val="4"/>
                <c:pt idx="0">
                  <c:v>300</c:v>
                </c:pt>
                <c:pt idx="1">
                  <c:v>300</c:v>
                </c:pt>
                <c:pt idx="2">
                  <c:v>640</c:v>
                </c:pt>
                <c:pt idx="3">
                  <c:v>300</c:v>
                </c:pt>
              </c:numCache>
            </c:numRef>
          </c:xVal>
          <c:yVal>
            <c:numRef>
              <c:f>'Angle L FTV HL (long.)_Déc.'!$D$69:$D$72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CDE-44AC-A323-F286340B0140}"/>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CDE-44AC-A323-F286340B0140}"/>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FTV HL (long.)_Comp.'!$C$65</c:f>
              <c:numCache>
                <c:formatCode>General</c:formatCode>
                <c:ptCount val="1"/>
                <c:pt idx="0">
                  <c:v>400</c:v>
                </c:pt>
              </c:numCache>
            </c:numRef>
          </c:xVal>
          <c:yVal>
            <c:numRef>
              <c:f>'Angle L FTV HL (long.)_Comp.'!$D$65</c:f>
              <c:numCache>
                <c:formatCode>General</c:formatCode>
                <c:ptCount val="1"/>
                <c:pt idx="0">
                  <c:v>600</c:v>
                </c:pt>
              </c:numCache>
            </c:numRef>
          </c:yVal>
          <c:smooth val="0"/>
          <c:extLst>
            <c:ext xmlns:c16="http://schemas.microsoft.com/office/drawing/2014/chart" uri="{C3380CC4-5D6E-409C-BE32-E72D297353CC}">
              <c16:uniqueId val="{00000002-5CDE-44AC-A323-F286340B0140}"/>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FTV HL (long.)_Comp.'!$C$69:$C$72</c:f>
              <c:numCache>
                <c:formatCode>General</c:formatCode>
                <c:ptCount val="4"/>
                <c:pt idx="1">
                  <c:v>300</c:v>
                </c:pt>
                <c:pt idx="2">
                  <c:v>700</c:v>
                </c:pt>
              </c:numCache>
            </c:numRef>
          </c:xVal>
          <c:yVal>
            <c:numRef>
              <c:f>'Angle L FTV HL (long.)_Comp.'!$D$69:$D$72</c:f>
              <c:numCache>
                <c:formatCode>General</c:formatCode>
                <c:ptCount val="4"/>
                <c:pt idx="1">
                  <c:v>700</c:v>
                </c:pt>
                <c:pt idx="2">
                  <c:v>300</c:v>
                </c:pt>
              </c:numCache>
            </c:numRef>
          </c:yVal>
          <c:smooth val="0"/>
          <c:extLst>
            <c:ext xmlns:c16="http://schemas.microsoft.com/office/drawing/2014/chart" uri="{C3380CC4-5D6E-409C-BE32-E72D297353CC}">
              <c16:uniqueId val="{00000003-5CDE-44AC-A323-F286340B0140}"/>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arr. FTV HL (long.)'!$C$66</c:f>
              <c:numCache>
                <c:formatCode>General</c:formatCode>
                <c:ptCount val="1"/>
                <c:pt idx="0">
                  <c:v>400</c:v>
                </c:pt>
              </c:numCache>
            </c:numRef>
          </c:xVal>
          <c:yVal>
            <c:numRef>
              <c:f>'Angle L arr. FTV HL (long.)'!$D$66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arr. FTV HL (long.)'!$C$70:$C$73</c:f>
              <c:numCache>
                <c:formatCode>General</c:formatCode>
                <c:ptCount val="4"/>
                <c:pt idx="0">
                  <c:v>300</c:v>
                </c:pt>
                <c:pt idx="1">
                  <c:v>300</c:v>
                </c:pt>
                <c:pt idx="2">
                  <c:v>640</c:v>
                </c:pt>
                <c:pt idx="3">
                  <c:v>300</c:v>
                </c:pt>
              </c:numCache>
            </c:numRef>
          </c:xVal>
          <c:yVal>
            <c:numRef>
              <c:f>'Angle L arr. FTV HL (long.)'!$D$70:$D$73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'Angle U arr. FTV HL (long.)'!$C$64:$E$64</c:f>
              <c:strCache>
                <c:ptCount val="3"/>
                <c:pt idx="0">
                  <c:v>A [mm]</c:v>
                </c:pt>
                <c:pt idx="1">
                  <c:v>B [mm]</c:v>
                </c:pt>
                <c:pt idx="2">
                  <c:v>C [mm]</c:v>
                </c:pt>
              </c:strCache>
            </c:strRef>
          </c:cat>
          <c:val>
            <c:numRef>
              <c:f>'Angle U arr. FTV HL (long.)'!$C$66:$E$66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'Angle U arr. FTV HL (long.)'!$C$64:$E$64</c:f>
              <c:strCache>
                <c:ptCount val="3"/>
                <c:pt idx="0">
                  <c:v>A [mm]</c:v>
                </c:pt>
                <c:pt idx="1">
                  <c:v>B [mm]</c:v>
                </c:pt>
                <c:pt idx="2">
                  <c:v>C [mm]</c:v>
                </c:pt>
              </c:strCache>
            </c:strRef>
          </c:cat>
          <c:val>
            <c:numRef>
              <c:f>'Angle U arr. FTV HL (long.)'!$C$65:$E$65</c:f>
              <c:numCache>
                <c:formatCode>General</c:formatCode>
                <c:ptCount val="3"/>
                <c:pt idx="0">
                  <c:v>250</c:v>
                </c:pt>
                <c:pt idx="1">
                  <c:v>500</c:v>
                </c:pt>
                <c:pt idx="2">
                  <c:v>250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'Angle U arr. FTV HL (long.)'!$C$64:$E$64</c:f>
              <c:strCache>
                <c:ptCount val="3"/>
                <c:pt idx="0">
                  <c:v>A [mm]</c:v>
                </c:pt>
                <c:pt idx="1">
                  <c:v>B [mm]</c:v>
                </c:pt>
                <c:pt idx="2">
                  <c:v>C [mm]</c:v>
                </c:pt>
              </c:strCache>
            </c:strRef>
          </c:cat>
          <c:val>
            <c:numRef>
              <c:f>'Angle U arr. FTV HL (long.)'!$C$67:$E$67</c:f>
              <c:numCache>
                <c:formatCode>General</c:formatCode>
                <c:ptCount val="3"/>
                <c:pt idx="0">
                  <c:v>290</c:v>
                </c:pt>
                <c:pt idx="1">
                  <c:v>540</c:v>
                </c:pt>
                <c:pt idx="2">
                  <c:v>290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gif"/><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emf"/><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emf"/><Relationship Id="rId2" Type="http://schemas.openxmlformats.org/officeDocument/2006/relationships/image" Target="../media/image19.png"/><Relationship Id="rId1" Type="http://schemas.openxmlformats.org/officeDocument/2006/relationships/chart" Target="../charts/chart1.xml"/><Relationship Id="rId6" Type="http://schemas.openxmlformats.org/officeDocument/2006/relationships/image" Target="../media/image23.jpe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emf"/><Relationship Id="rId2" Type="http://schemas.openxmlformats.org/officeDocument/2006/relationships/image" Target="../media/image19.png"/><Relationship Id="rId1" Type="http://schemas.openxmlformats.org/officeDocument/2006/relationships/chart" Target="../charts/chart2.xml"/><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5.emf"/><Relationship Id="rId2" Type="http://schemas.openxmlformats.org/officeDocument/2006/relationships/image" Target="../media/image19.png"/><Relationship Id="rId1" Type="http://schemas.openxmlformats.org/officeDocument/2006/relationships/chart" Target="../charts/chart3.xml"/><Relationship Id="rId6" Type="http://schemas.openxmlformats.org/officeDocument/2006/relationships/image" Target="../media/image29.jpeg"/><Relationship Id="rId5" Type="http://schemas.openxmlformats.org/officeDocument/2006/relationships/image" Target="../media/image34.png"/><Relationship Id="rId4"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8.emf"/><Relationship Id="rId2" Type="http://schemas.openxmlformats.org/officeDocument/2006/relationships/image" Target="../media/image19.png"/><Relationship Id="rId1" Type="http://schemas.openxmlformats.org/officeDocument/2006/relationships/chart" Target="../charts/chart4.xml"/><Relationship Id="rId6" Type="http://schemas.openxmlformats.org/officeDocument/2006/relationships/image" Target="../media/image29.jpeg"/><Relationship Id="rId5" Type="http://schemas.openxmlformats.org/officeDocument/2006/relationships/image" Target="../media/image37.png"/><Relationship Id="rId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40.png"/><Relationship Id="rId7" Type="http://schemas.openxmlformats.org/officeDocument/2006/relationships/image" Target="../media/image43.emf"/><Relationship Id="rId12" Type="http://schemas.openxmlformats.org/officeDocument/2006/relationships/image" Target="../media/image48.emf"/><Relationship Id="rId2" Type="http://schemas.openxmlformats.org/officeDocument/2006/relationships/image" Target="../media/image19.png"/><Relationship Id="rId1" Type="http://schemas.openxmlformats.org/officeDocument/2006/relationships/chart" Target="../charts/chart5.xml"/><Relationship Id="rId6" Type="http://schemas.openxmlformats.org/officeDocument/2006/relationships/image" Target="../media/image29.jpeg"/><Relationship Id="rId11" Type="http://schemas.openxmlformats.org/officeDocument/2006/relationships/image" Target="../media/image47.emf"/><Relationship Id="rId5" Type="http://schemas.openxmlformats.org/officeDocument/2006/relationships/image" Target="../media/image42.png"/><Relationship Id="rId10" Type="http://schemas.openxmlformats.org/officeDocument/2006/relationships/image" Target="../media/image46.emf"/><Relationship Id="rId4" Type="http://schemas.openxmlformats.org/officeDocument/2006/relationships/image" Target="../media/image41.png"/><Relationship Id="rId9" Type="http://schemas.openxmlformats.org/officeDocument/2006/relationships/image" Target="../media/image45.emf"/></Relationships>
</file>

<file path=xl/drawings/_rels/drawing8.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26.png"/><Relationship Id="rId7" Type="http://schemas.openxmlformats.org/officeDocument/2006/relationships/image" Target="../media/image56.emf"/><Relationship Id="rId12" Type="http://schemas.openxmlformats.org/officeDocument/2006/relationships/image" Target="../media/image58.emf"/><Relationship Id="rId2" Type="http://schemas.openxmlformats.org/officeDocument/2006/relationships/image" Target="../media/image19.png"/><Relationship Id="rId1" Type="http://schemas.openxmlformats.org/officeDocument/2006/relationships/chart" Target="../charts/chart6.xml"/><Relationship Id="rId6" Type="http://schemas.openxmlformats.org/officeDocument/2006/relationships/image" Target="../media/image29.jpeg"/><Relationship Id="rId11" Type="http://schemas.openxmlformats.org/officeDocument/2006/relationships/image" Target="../media/image47.emf"/><Relationship Id="rId5" Type="http://schemas.openxmlformats.org/officeDocument/2006/relationships/image" Target="../media/image55.png"/><Relationship Id="rId10" Type="http://schemas.openxmlformats.org/officeDocument/2006/relationships/image" Target="../media/image46.emf"/><Relationship Id="rId4" Type="http://schemas.openxmlformats.org/officeDocument/2006/relationships/image" Target="../media/image54.png"/><Relationship Id="rId9" Type="http://schemas.openxmlformats.org/officeDocument/2006/relationships/image" Target="../media/image5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0.emf"/><Relationship Id="rId1" Type="http://schemas.openxmlformats.org/officeDocument/2006/relationships/image" Target="../media/image49.emf"/><Relationship Id="rId5" Type="http://schemas.openxmlformats.org/officeDocument/2006/relationships/image" Target="../media/image53.emf"/><Relationship Id="rId4" Type="http://schemas.openxmlformats.org/officeDocument/2006/relationships/image" Target="../media/image52.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60.emf"/><Relationship Id="rId1" Type="http://schemas.openxmlformats.org/officeDocument/2006/relationships/image" Target="../media/image59.emf"/><Relationship Id="rId5" Type="http://schemas.openxmlformats.org/officeDocument/2006/relationships/image" Target="../media/image61.emf"/><Relationship Id="rId4" Type="http://schemas.openxmlformats.org/officeDocument/2006/relationships/image" Target="../media/image5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320040</xdr:colOff>
      <xdr:row>3</xdr:row>
      <xdr:rowOff>94669</xdr:rowOff>
    </xdr:to>
    <xdr:pic>
      <xdr:nvPicPr>
        <xdr:cNvPr id="9" name="Picture 8">
          <a:extLst>
            <a:ext uri="{FF2B5EF4-FFF2-40B4-BE49-F238E27FC236}">
              <a16:creationId xmlns:a16="http://schemas.microsoft.com/office/drawing/2014/main" id="{8F06B4F0-06D5-4637-801E-F397DFCB97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97</xdr:row>
      <xdr:rowOff>152400</xdr:rowOff>
    </xdr:from>
    <xdr:to>
      <xdr:col>14</xdr:col>
      <xdr:colOff>133267</xdr:colOff>
      <xdr:row>122</xdr:row>
      <xdr:rowOff>130202</xdr:rowOff>
    </xdr:to>
    <xdr:pic>
      <xdr:nvPicPr>
        <xdr:cNvPr id="10" name="Picture 9">
          <a:extLst>
            <a:ext uri="{FF2B5EF4-FFF2-40B4-BE49-F238E27FC236}">
              <a16:creationId xmlns:a16="http://schemas.microsoft.com/office/drawing/2014/main" id="{BF8F1141-266D-4C2D-805F-53439C9FB6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640425"/>
          <a:ext cx="10947952" cy="4490747"/>
        </a:xfrm>
        <a:prstGeom prst="rect">
          <a:avLst/>
        </a:prstGeom>
      </xdr:spPr>
    </xdr:pic>
    <xdr:clientData/>
  </xdr:twoCellAnchor>
  <xdr:twoCellAnchor editAs="oneCell">
    <xdr:from>
      <xdr:col>0</xdr:col>
      <xdr:colOff>0</xdr:colOff>
      <xdr:row>129</xdr:row>
      <xdr:rowOff>133350</xdr:rowOff>
    </xdr:from>
    <xdr:to>
      <xdr:col>14</xdr:col>
      <xdr:colOff>133267</xdr:colOff>
      <xdr:row>162</xdr:row>
      <xdr:rowOff>35367</xdr:rowOff>
    </xdr:to>
    <xdr:pic>
      <xdr:nvPicPr>
        <xdr:cNvPr id="11" name="Picture 10">
          <a:extLst>
            <a:ext uri="{FF2B5EF4-FFF2-40B4-BE49-F238E27FC236}">
              <a16:creationId xmlns:a16="http://schemas.microsoft.com/office/drawing/2014/main" id="{6D45E643-0A08-4311-8F42-51FC99F2D7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0</xdr:col>
      <xdr:colOff>0</xdr:colOff>
      <xdr:row>4</xdr:row>
      <xdr:rowOff>104774</xdr:rowOff>
    </xdr:from>
    <xdr:to>
      <xdr:col>3</xdr:col>
      <xdr:colOff>324195</xdr:colOff>
      <xdr:row>40</xdr:row>
      <xdr:rowOff>133350</xdr:rowOff>
    </xdr:to>
    <xdr:pic>
      <xdr:nvPicPr>
        <xdr:cNvPr id="12" name="Slika 28">
          <a:extLst>
            <a:ext uri="{FF2B5EF4-FFF2-40B4-BE49-F238E27FC236}">
              <a16:creationId xmlns:a16="http://schemas.microsoft.com/office/drawing/2014/main" id="{618A84FB-90ED-4D67-91FD-32C6C2E34E54}"/>
            </a:ext>
          </a:extLst>
        </xdr:cNvPr>
        <xdr:cNvPicPr>
          <a:picLocks noChangeAspect="1"/>
        </xdr:cNvPicPr>
      </xdr:nvPicPr>
      <xdr:blipFill rotWithShape="1">
        <a:blip xmlns:r="http://schemas.openxmlformats.org/officeDocument/2006/relationships" r:embed="rId4"/>
        <a:srcRect l="33794" t="8570" r="33707" b="248"/>
        <a:stretch/>
      </xdr:blipFill>
      <xdr:spPr>
        <a:xfrm>
          <a:off x="0" y="1009649"/>
          <a:ext cx="3587460" cy="6553201"/>
        </a:xfrm>
        <a:prstGeom prst="rect">
          <a:avLst/>
        </a:prstGeom>
        <a:ln>
          <a:solidFill>
            <a:schemeClr val="bg2"/>
          </a:solidFill>
        </a:ln>
      </xdr:spPr>
    </xdr:pic>
    <xdr:clientData/>
  </xdr:twoCellAnchor>
  <xdr:twoCellAnchor editAs="oneCell">
    <xdr:from>
      <xdr:col>5</xdr:col>
      <xdr:colOff>57150</xdr:colOff>
      <xdr:row>7</xdr:row>
      <xdr:rowOff>133350</xdr:rowOff>
    </xdr:from>
    <xdr:to>
      <xdr:col>12</xdr:col>
      <xdr:colOff>589870</xdr:colOff>
      <xdr:row>11</xdr:row>
      <xdr:rowOff>19103</xdr:rowOff>
    </xdr:to>
    <xdr:pic>
      <xdr:nvPicPr>
        <xdr:cNvPr id="6" name="Picture 5">
          <a:extLst>
            <a:ext uri="{FF2B5EF4-FFF2-40B4-BE49-F238E27FC236}">
              <a16:creationId xmlns:a16="http://schemas.microsoft.com/office/drawing/2014/main" id="{096DF9C0-B563-4B5E-A713-204B00F0CD24}"/>
            </a:ext>
          </a:extLst>
        </xdr:cNvPr>
        <xdr:cNvPicPr>
          <a:picLocks noChangeAspect="1"/>
        </xdr:cNvPicPr>
      </xdr:nvPicPr>
      <xdr:blipFill>
        <a:blip xmlns:r="http://schemas.openxmlformats.org/officeDocument/2006/relationships" r:embed="rId5"/>
        <a:stretch>
          <a:fillRect/>
        </a:stretch>
      </xdr:blipFill>
      <xdr:spPr>
        <a:xfrm>
          <a:off x="4695825" y="1590675"/>
          <a:ext cx="5346655" cy="609653"/>
        </a:xfrm>
        <a:prstGeom prst="rect">
          <a:avLst/>
        </a:prstGeom>
      </xdr:spPr>
    </xdr:pic>
    <xdr:clientData/>
  </xdr:twoCellAnchor>
  <xdr:twoCellAnchor editAs="oneCell">
    <xdr:from>
      <xdr:col>5</xdr:col>
      <xdr:colOff>28575</xdr:colOff>
      <xdr:row>15</xdr:row>
      <xdr:rowOff>123825</xdr:rowOff>
    </xdr:from>
    <xdr:to>
      <xdr:col>12</xdr:col>
      <xdr:colOff>590561</xdr:colOff>
      <xdr:row>19</xdr:row>
      <xdr:rowOff>19051</xdr:rowOff>
    </xdr:to>
    <xdr:pic>
      <xdr:nvPicPr>
        <xdr:cNvPr id="8" name="Picture 7">
          <a:extLst>
            <a:ext uri="{FF2B5EF4-FFF2-40B4-BE49-F238E27FC236}">
              <a16:creationId xmlns:a16="http://schemas.microsoft.com/office/drawing/2014/main" id="{CDCD6B00-FCAF-453B-BBB4-138F68DFB70D}"/>
            </a:ext>
          </a:extLst>
        </xdr:cNvPr>
        <xdr:cNvPicPr>
          <a:picLocks noChangeAspect="1"/>
        </xdr:cNvPicPr>
      </xdr:nvPicPr>
      <xdr:blipFill>
        <a:blip xmlns:r="http://schemas.openxmlformats.org/officeDocument/2006/relationships" r:embed="rId6"/>
        <a:stretch>
          <a:fillRect/>
        </a:stretch>
      </xdr:blipFill>
      <xdr:spPr>
        <a:xfrm>
          <a:off x="4667250" y="3028950"/>
          <a:ext cx="5349251" cy="609601"/>
        </a:xfrm>
        <a:prstGeom prst="rect">
          <a:avLst/>
        </a:prstGeom>
      </xdr:spPr>
    </xdr:pic>
    <xdr:clientData/>
  </xdr:twoCellAnchor>
  <xdr:twoCellAnchor editAs="oneCell">
    <xdr:from>
      <xdr:col>5</xdr:col>
      <xdr:colOff>38100</xdr:colOff>
      <xdr:row>19</xdr:row>
      <xdr:rowOff>104775</xdr:rowOff>
    </xdr:from>
    <xdr:to>
      <xdr:col>12</xdr:col>
      <xdr:colOff>590561</xdr:colOff>
      <xdr:row>23</xdr:row>
      <xdr:rowOff>1</xdr:rowOff>
    </xdr:to>
    <xdr:pic>
      <xdr:nvPicPr>
        <xdr:cNvPr id="13" name="Picture 12">
          <a:extLst>
            <a:ext uri="{FF2B5EF4-FFF2-40B4-BE49-F238E27FC236}">
              <a16:creationId xmlns:a16="http://schemas.microsoft.com/office/drawing/2014/main" id="{161339A9-4A66-4797-BD82-2EBEDD302388}"/>
            </a:ext>
          </a:extLst>
        </xdr:cNvPr>
        <xdr:cNvPicPr>
          <a:picLocks noChangeAspect="1"/>
        </xdr:cNvPicPr>
      </xdr:nvPicPr>
      <xdr:blipFill>
        <a:blip xmlns:r="http://schemas.openxmlformats.org/officeDocument/2006/relationships" r:embed="rId7"/>
        <a:stretch>
          <a:fillRect/>
        </a:stretch>
      </xdr:blipFill>
      <xdr:spPr>
        <a:xfrm>
          <a:off x="4676775" y="3733800"/>
          <a:ext cx="5349251" cy="609601"/>
        </a:xfrm>
        <a:prstGeom prst="rect">
          <a:avLst/>
        </a:prstGeom>
      </xdr:spPr>
    </xdr:pic>
    <xdr:clientData/>
  </xdr:twoCellAnchor>
  <xdr:twoCellAnchor editAs="oneCell">
    <xdr:from>
      <xdr:col>5</xdr:col>
      <xdr:colOff>19050</xdr:colOff>
      <xdr:row>24</xdr:row>
      <xdr:rowOff>66675</xdr:rowOff>
    </xdr:from>
    <xdr:to>
      <xdr:col>12</xdr:col>
      <xdr:colOff>567701</xdr:colOff>
      <xdr:row>27</xdr:row>
      <xdr:rowOff>129541</xdr:rowOff>
    </xdr:to>
    <xdr:pic>
      <xdr:nvPicPr>
        <xdr:cNvPr id="14" name="Picture 13">
          <a:extLst>
            <a:ext uri="{FF2B5EF4-FFF2-40B4-BE49-F238E27FC236}">
              <a16:creationId xmlns:a16="http://schemas.microsoft.com/office/drawing/2014/main" id="{A79F88E7-5908-4156-9DDA-9B2A4219AC77}"/>
            </a:ext>
          </a:extLst>
        </xdr:cNvPr>
        <xdr:cNvPicPr>
          <a:picLocks noChangeAspect="1"/>
        </xdr:cNvPicPr>
      </xdr:nvPicPr>
      <xdr:blipFill>
        <a:blip xmlns:r="http://schemas.openxmlformats.org/officeDocument/2006/relationships" r:embed="rId8"/>
        <a:stretch>
          <a:fillRect/>
        </a:stretch>
      </xdr:blipFill>
      <xdr:spPr>
        <a:xfrm>
          <a:off x="4657725" y="4600575"/>
          <a:ext cx="5349251" cy="609601"/>
        </a:xfrm>
        <a:prstGeom prst="rect">
          <a:avLst/>
        </a:prstGeom>
      </xdr:spPr>
    </xdr:pic>
    <xdr:clientData/>
  </xdr:twoCellAnchor>
  <xdr:twoCellAnchor editAs="oneCell">
    <xdr:from>
      <xdr:col>5</xdr:col>
      <xdr:colOff>38100</xdr:colOff>
      <xdr:row>28</xdr:row>
      <xdr:rowOff>0</xdr:rowOff>
    </xdr:from>
    <xdr:to>
      <xdr:col>12</xdr:col>
      <xdr:colOff>590561</xdr:colOff>
      <xdr:row>31</xdr:row>
      <xdr:rowOff>59056</xdr:rowOff>
    </xdr:to>
    <xdr:pic>
      <xdr:nvPicPr>
        <xdr:cNvPr id="15" name="Picture 14">
          <a:extLst>
            <a:ext uri="{FF2B5EF4-FFF2-40B4-BE49-F238E27FC236}">
              <a16:creationId xmlns:a16="http://schemas.microsoft.com/office/drawing/2014/main" id="{43669A3C-ED64-4C17-8F08-691C3C6EEBA8}"/>
            </a:ext>
          </a:extLst>
        </xdr:cNvPr>
        <xdr:cNvPicPr>
          <a:picLocks noChangeAspect="1"/>
        </xdr:cNvPicPr>
      </xdr:nvPicPr>
      <xdr:blipFill>
        <a:blip xmlns:r="http://schemas.openxmlformats.org/officeDocument/2006/relationships" r:embed="rId9"/>
        <a:stretch>
          <a:fillRect/>
        </a:stretch>
      </xdr:blipFill>
      <xdr:spPr>
        <a:xfrm>
          <a:off x="4676775" y="5257800"/>
          <a:ext cx="5349251" cy="609601"/>
        </a:xfrm>
        <a:prstGeom prst="rect">
          <a:avLst/>
        </a:prstGeom>
      </xdr:spPr>
    </xdr:pic>
    <xdr:clientData/>
  </xdr:twoCellAnchor>
  <xdr:twoCellAnchor editAs="oneCell">
    <xdr:from>
      <xdr:col>5</xdr:col>
      <xdr:colOff>28575</xdr:colOff>
      <xdr:row>32</xdr:row>
      <xdr:rowOff>0</xdr:rowOff>
    </xdr:from>
    <xdr:to>
      <xdr:col>12</xdr:col>
      <xdr:colOff>590561</xdr:colOff>
      <xdr:row>35</xdr:row>
      <xdr:rowOff>59056</xdr:rowOff>
    </xdr:to>
    <xdr:pic>
      <xdr:nvPicPr>
        <xdr:cNvPr id="16" name="Picture 15">
          <a:extLst>
            <a:ext uri="{FF2B5EF4-FFF2-40B4-BE49-F238E27FC236}">
              <a16:creationId xmlns:a16="http://schemas.microsoft.com/office/drawing/2014/main" id="{C8BB672D-EFDF-45E0-9DD5-D5B783AAEE40}"/>
            </a:ext>
          </a:extLst>
        </xdr:cNvPr>
        <xdr:cNvPicPr>
          <a:picLocks noChangeAspect="1"/>
        </xdr:cNvPicPr>
      </xdr:nvPicPr>
      <xdr:blipFill>
        <a:blip xmlns:r="http://schemas.openxmlformats.org/officeDocument/2006/relationships" r:embed="rId10"/>
        <a:stretch>
          <a:fillRect/>
        </a:stretch>
      </xdr:blipFill>
      <xdr:spPr>
        <a:xfrm>
          <a:off x="4667250" y="5981700"/>
          <a:ext cx="5349251" cy="609601"/>
        </a:xfrm>
        <a:prstGeom prst="rect">
          <a:avLst/>
        </a:prstGeom>
      </xdr:spPr>
    </xdr:pic>
    <xdr:clientData/>
  </xdr:twoCellAnchor>
  <xdr:twoCellAnchor editAs="oneCell">
    <xdr:from>
      <xdr:col>5</xdr:col>
      <xdr:colOff>28575</xdr:colOff>
      <xdr:row>36</xdr:row>
      <xdr:rowOff>38100</xdr:rowOff>
    </xdr:from>
    <xdr:to>
      <xdr:col>12</xdr:col>
      <xdr:colOff>590561</xdr:colOff>
      <xdr:row>39</xdr:row>
      <xdr:rowOff>97156</xdr:rowOff>
    </xdr:to>
    <xdr:pic>
      <xdr:nvPicPr>
        <xdr:cNvPr id="17" name="Picture 16">
          <a:extLst>
            <a:ext uri="{FF2B5EF4-FFF2-40B4-BE49-F238E27FC236}">
              <a16:creationId xmlns:a16="http://schemas.microsoft.com/office/drawing/2014/main" id="{DB91641C-B542-44CC-9929-64FCB13EF852}"/>
            </a:ext>
          </a:extLst>
        </xdr:cNvPr>
        <xdr:cNvPicPr>
          <a:picLocks noChangeAspect="1"/>
        </xdr:cNvPicPr>
      </xdr:nvPicPr>
      <xdr:blipFill>
        <a:blip xmlns:r="http://schemas.openxmlformats.org/officeDocument/2006/relationships" r:embed="rId11"/>
        <a:stretch>
          <a:fillRect/>
        </a:stretch>
      </xdr:blipFill>
      <xdr:spPr>
        <a:xfrm>
          <a:off x="4667250" y="6743700"/>
          <a:ext cx="5349251" cy="609601"/>
        </a:xfrm>
        <a:prstGeom prst="rect">
          <a:avLst/>
        </a:prstGeom>
      </xdr:spPr>
    </xdr:pic>
    <xdr:clientData/>
  </xdr:twoCellAnchor>
  <xdr:twoCellAnchor editAs="oneCell">
    <xdr:from>
      <xdr:col>5</xdr:col>
      <xdr:colOff>38100</xdr:colOff>
      <xdr:row>39</xdr:row>
      <xdr:rowOff>161925</xdr:rowOff>
    </xdr:from>
    <xdr:to>
      <xdr:col>12</xdr:col>
      <xdr:colOff>590561</xdr:colOff>
      <xdr:row>43</xdr:row>
      <xdr:rowOff>57151</xdr:rowOff>
    </xdr:to>
    <xdr:pic>
      <xdr:nvPicPr>
        <xdr:cNvPr id="18" name="Picture 17">
          <a:extLst>
            <a:ext uri="{FF2B5EF4-FFF2-40B4-BE49-F238E27FC236}">
              <a16:creationId xmlns:a16="http://schemas.microsoft.com/office/drawing/2014/main" id="{CFDCE155-D6B9-4689-8AE1-8C98EF26D44E}"/>
            </a:ext>
          </a:extLst>
        </xdr:cNvPr>
        <xdr:cNvPicPr>
          <a:picLocks noChangeAspect="1"/>
        </xdr:cNvPicPr>
      </xdr:nvPicPr>
      <xdr:blipFill>
        <a:blip xmlns:r="http://schemas.openxmlformats.org/officeDocument/2006/relationships" r:embed="rId12"/>
        <a:stretch>
          <a:fillRect/>
        </a:stretch>
      </xdr:blipFill>
      <xdr:spPr>
        <a:xfrm>
          <a:off x="4676775" y="7410450"/>
          <a:ext cx="5349251" cy="609601"/>
        </a:xfrm>
        <a:prstGeom prst="rect">
          <a:avLst/>
        </a:prstGeom>
      </xdr:spPr>
    </xdr:pic>
    <xdr:clientData/>
  </xdr:twoCellAnchor>
  <xdr:twoCellAnchor editAs="oneCell">
    <xdr:from>
      <xdr:col>5</xdr:col>
      <xdr:colOff>38100</xdr:colOff>
      <xdr:row>11</xdr:row>
      <xdr:rowOff>104775</xdr:rowOff>
    </xdr:from>
    <xdr:to>
      <xdr:col>12</xdr:col>
      <xdr:colOff>590561</xdr:colOff>
      <xdr:row>15</xdr:row>
      <xdr:rowOff>1</xdr:rowOff>
    </xdr:to>
    <xdr:pic>
      <xdr:nvPicPr>
        <xdr:cNvPr id="19" name="Picture 18">
          <a:extLst>
            <a:ext uri="{FF2B5EF4-FFF2-40B4-BE49-F238E27FC236}">
              <a16:creationId xmlns:a16="http://schemas.microsoft.com/office/drawing/2014/main" id="{13CAB6FC-D070-4D01-B985-E07ED164757D}"/>
            </a:ext>
          </a:extLst>
        </xdr:cNvPr>
        <xdr:cNvPicPr>
          <a:picLocks noChangeAspect="1"/>
        </xdr:cNvPicPr>
      </xdr:nvPicPr>
      <xdr:blipFill>
        <a:blip xmlns:r="http://schemas.openxmlformats.org/officeDocument/2006/relationships" r:embed="rId13"/>
        <a:stretch>
          <a:fillRect/>
        </a:stretch>
      </xdr:blipFill>
      <xdr:spPr>
        <a:xfrm>
          <a:off x="4676775" y="2286000"/>
          <a:ext cx="5349251" cy="609601"/>
        </a:xfrm>
        <a:prstGeom prst="rect">
          <a:avLst/>
        </a:prstGeom>
      </xdr:spPr>
    </xdr:pic>
    <xdr:clientData/>
  </xdr:twoCellAnchor>
  <xdr:twoCellAnchor editAs="oneCell">
    <xdr:from>
      <xdr:col>0</xdr:col>
      <xdr:colOff>1171575</xdr:colOff>
      <xdr:row>58</xdr:row>
      <xdr:rowOff>43816</xdr:rowOff>
    </xdr:from>
    <xdr:to>
      <xdr:col>1</xdr:col>
      <xdr:colOff>1000125</xdr:colOff>
      <xdr:row>66</xdr:row>
      <xdr:rowOff>114301</xdr:rowOff>
    </xdr:to>
    <xdr:pic>
      <xdr:nvPicPr>
        <xdr:cNvPr id="2" name="Picture 1">
          <a:extLst>
            <a:ext uri="{FF2B5EF4-FFF2-40B4-BE49-F238E27FC236}">
              <a16:creationId xmlns:a16="http://schemas.microsoft.com/office/drawing/2014/main" id="{4B77E983-65FE-4852-A369-44FA29871A54}"/>
            </a:ext>
          </a:extLst>
        </xdr:cNvPr>
        <xdr:cNvPicPr>
          <a:picLocks noChangeAspect="1"/>
        </xdr:cNvPicPr>
      </xdr:nvPicPr>
      <xdr:blipFill rotWithShape="1">
        <a:blip xmlns:r="http://schemas.openxmlformats.org/officeDocument/2006/relationships" r:embed="rId14"/>
        <a:srcRect l="16332" t="10486" r="69291" b="50525"/>
        <a:stretch>
          <a:fillRect/>
        </a:stretch>
      </xdr:blipFill>
      <xdr:spPr>
        <a:xfrm>
          <a:off x="1171575" y="10578466"/>
          <a:ext cx="1171575" cy="1442085"/>
        </a:xfrm>
        <a:prstGeom prst="rect">
          <a:avLst/>
        </a:prstGeom>
      </xdr:spPr>
    </xdr:pic>
    <xdr:clientData/>
  </xdr:twoCellAnchor>
  <xdr:twoCellAnchor editAs="oneCell">
    <xdr:from>
      <xdr:col>5</xdr:col>
      <xdr:colOff>36195</xdr:colOff>
      <xdr:row>57</xdr:row>
      <xdr:rowOff>236221</xdr:rowOff>
    </xdr:from>
    <xdr:to>
      <xdr:col>6</xdr:col>
      <xdr:colOff>516255</xdr:colOff>
      <xdr:row>66</xdr:row>
      <xdr:rowOff>36196</xdr:rowOff>
    </xdr:to>
    <xdr:pic>
      <xdr:nvPicPr>
        <xdr:cNvPr id="4" name="Picture 3">
          <a:extLst>
            <a:ext uri="{FF2B5EF4-FFF2-40B4-BE49-F238E27FC236}">
              <a16:creationId xmlns:a16="http://schemas.microsoft.com/office/drawing/2014/main" id="{0A0404E5-90DC-43B0-9EFF-CF65F66B0BAB}"/>
            </a:ext>
          </a:extLst>
        </xdr:cNvPr>
        <xdr:cNvPicPr>
          <a:picLocks noChangeAspect="1"/>
        </xdr:cNvPicPr>
      </xdr:nvPicPr>
      <xdr:blipFill rotWithShape="1">
        <a:blip xmlns:r="http://schemas.openxmlformats.org/officeDocument/2006/relationships" r:embed="rId14"/>
        <a:srcRect l="53214" t="8153" r="32409" b="52858"/>
        <a:stretch>
          <a:fillRect/>
        </a:stretch>
      </xdr:blipFill>
      <xdr:spPr>
        <a:xfrm>
          <a:off x="4674870" y="10513696"/>
          <a:ext cx="1165860" cy="1428750"/>
        </a:xfrm>
        <a:prstGeom prst="rect">
          <a:avLst/>
        </a:prstGeom>
      </xdr:spPr>
    </xdr:pic>
    <xdr:clientData/>
  </xdr:twoCellAnchor>
  <xdr:twoCellAnchor editAs="oneCell">
    <xdr:from>
      <xdr:col>9</xdr:col>
      <xdr:colOff>340995</xdr:colOff>
      <xdr:row>58</xdr:row>
      <xdr:rowOff>20956</xdr:rowOff>
    </xdr:from>
    <xdr:to>
      <xdr:col>11</xdr:col>
      <xdr:colOff>177165</xdr:colOff>
      <xdr:row>66</xdr:row>
      <xdr:rowOff>76201</xdr:rowOff>
    </xdr:to>
    <xdr:pic>
      <xdr:nvPicPr>
        <xdr:cNvPr id="5" name="Picture 4">
          <a:extLst>
            <a:ext uri="{FF2B5EF4-FFF2-40B4-BE49-F238E27FC236}">
              <a16:creationId xmlns:a16="http://schemas.microsoft.com/office/drawing/2014/main" id="{CFCCE01A-15BA-40AE-A337-662D829F3A3E}"/>
            </a:ext>
          </a:extLst>
        </xdr:cNvPr>
        <xdr:cNvPicPr>
          <a:picLocks noChangeAspect="1"/>
        </xdr:cNvPicPr>
      </xdr:nvPicPr>
      <xdr:blipFill rotWithShape="1">
        <a:blip xmlns:r="http://schemas.openxmlformats.org/officeDocument/2006/relationships" r:embed="rId14"/>
        <a:srcRect l="87507" t="7370" r="-1884" b="53641"/>
        <a:stretch>
          <a:fillRect/>
        </a:stretch>
      </xdr:blipFill>
      <xdr:spPr>
        <a:xfrm>
          <a:off x="7665720" y="10555606"/>
          <a:ext cx="1169670" cy="1426845"/>
        </a:xfrm>
        <a:prstGeom prst="rect">
          <a:avLst/>
        </a:prstGeom>
      </xdr:spPr>
    </xdr:pic>
    <xdr:clientData/>
  </xdr:twoCellAnchor>
  <xdr:twoCellAnchor editAs="oneCell">
    <xdr:from>
      <xdr:col>0</xdr:col>
      <xdr:colOff>1043940</xdr:colOff>
      <xdr:row>67</xdr:row>
      <xdr:rowOff>236221</xdr:rowOff>
    </xdr:from>
    <xdr:to>
      <xdr:col>1</xdr:col>
      <xdr:colOff>874395</xdr:colOff>
      <xdr:row>76</xdr:row>
      <xdr:rowOff>53341</xdr:rowOff>
    </xdr:to>
    <xdr:pic>
      <xdr:nvPicPr>
        <xdr:cNvPr id="7" name="Picture 6">
          <a:extLst>
            <a:ext uri="{FF2B5EF4-FFF2-40B4-BE49-F238E27FC236}">
              <a16:creationId xmlns:a16="http://schemas.microsoft.com/office/drawing/2014/main" id="{348EC404-4FBD-4033-B370-02935858EDEA}"/>
            </a:ext>
          </a:extLst>
        </xdr:cNvPr>
        <xdr:cNvPicPr>
          <a:picLocks noChangeAspect="1"/>
        </xdr:cNvPicPr>
      </xdr:nvPicPr>
      <xdr:blipFill rotWithShape="1">
        <a:blip xmlns:r="http://schemas.openxmlformats.org/officeDocument/2006/relationships" r:embed="rId14"/>
        <a:srcRect l="16715" t="61085" r="68908" b="-74"/>
        <a:stretch>
          <a:fillRect/>
        </a:stretch>
      </xdr:blipFill>
      <xdr:spPr>
        <a:xfrm>
          <a:off x="1043940" y="12313921"/>
          <a:ext cx="1173480" cy="1445895"/>
        </a:xfrm>
        <a:prstGeom prst="rect">
          <a:avLst/>
        </a:prstGeom>
      </xdr:spPr>
    </xdr:pic>
    <xdr:clientData/>
  </xdr:twoCellAnchor>
  <xdr:twoCellAnchor editAs="oneCell">
    <xdr:from>
      <xdr:col>5</xdr:col>
      <xdr:colOff>53340</xdr:colOff>
      <xdr:row>68</xdr:row>
      <xdr:rowOff>55246</xdr:rowOff>
    </xdr:from>
    <xdr:to>
      <xdr:col>6</xdr:col>
      <xdr:colOff>542925</xdr:colOff>
      <xdr:row>76</xdr:row>
      <xdr:rowOff>125731</xdr:rowOff>
    </xdr:to>
    <xdr:pic>
      <xdr:nvPicPr>
        <xdr:cNvPr id="20" name="Picture 19">
          <a:extLst>
            <a:ext uri="{FF2B5EF4-FFF2-40B4-BE49-F238E27FC236}">
              <a16:creationId xmlns:a16="http://schemas.microsoft.com/office/drawing/2014/main" id="{A1E52121-D029-4224-833D-80BA08CB9C1C}"/>
            </a:ext>
          </a:extLst>
        </xdr:cNvPr>
        <xdr:cNvPicPr>
          <a:picLocks noChangeAspect="1"/>
        </xdr:cNvPicPr>
      </xdr:nvPicPr>
      <xdr:blipFill rotWithShape="1">
        <a:blip xmlns:r="http://schemas.openxmlformats.org/officeDocument/2006/relationships" r:embed="rId14"/>
        <a:srcRect l="53881" t="60055" r="31742" b="956"/>
        <a:stretch>
          <a:fillRect/>
        </a:stretch>
      </xdr:blipFill>
      <xdr:spPr>
        <a:xfrm>
          <a:off x="4692015" y="12390121"/>
          <a:ext cx="1175385" cy="1442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42</xdr:row>
          <xdr:rowOff>57150</xdr:rowOff>
        </xdr:from>
        <xdr:to>
          <xdr:col>10</xdr:col>
          <xdr:colOff>657225</xdr:colOff>
          <xdr:row>56</xdr:row>
          <xdr:rowOff>19050</xdr:rowOff>
        </xdr:to>
        <xdr:pic>
          <xdr:nvPicPr>
            <xdr:cNvPr id="3" name="Picture 2">
              <a:extLst>
                <a:ext uri="{FF2B5EF4-FFF2-40B4-BE49-F238E27FC236}">
                  <a16:creationId xmlns:a16="http://schemas.microsoft.com/office/drawing/2014/main" id="{98A51577-AA3C-F13D-901E-59156C75CEEF}"/>
                </a:ext>
              </a:extLst>
            </xdr:cNvPr>
            <xdr:cNvPicPr>
              <a:picLocks noChangeAspect="1" noChangeArrowheads="1"/>
              <a:extLst>
                <a:ext uri="{84589F7E-364E-4C9E-8A38-B11213B215E9}">
                  <a14:cameraTool cellRange="'Panneau FTV HL'!$K$40:$S$53" spid="_x0000_s1056"/>
                </a:ext>
              </a:extLst>
            </xdr:cNvPicPr>
          </xdr:nvPicPr>
          <xdr:blipFill>
            <a:blip xmlns:r="http://schemas.openxmlformats.org/officeDocument/2006/relationships" r:embed="rId15"/>
            <a:srcRect/>
            <a:stretch>
              <a:fillRect/>
            </a:stretch>
          </xdr:blipFill>
          <xdr:spPr bwMode="auto">
            <a:xfrm>
              <a:off x="28575" y="7858125"/>
              <a:ext cx="8696325" cy="25527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412935</xdr:colOff>
      <xdr:row>3</xdr:row>
      <xdr:rowOff>151840</xdr:rowOff>
    </xdr:from>
    <xdr:to>
      <xdr:col>5</xdr:col>
      <xdr:colOff>476250</xdr:colOff>
      <xdr:row>18</xdr:row>
      <xdr:rowOff>19498</xdr:rowOff>
    </xdr:to>
    <xdr:pic>
      <xdr:nvPicPr>
        <xdr:cNvPr id="3" name="Picture 2">
          <a:extLst>
            <a:ext uri="{FF2B5EF4-FFF2-40B4-BE49-F238E27FC236}">
              <a16:creationId xmlns:a16="http://schemas.microsoft.com/office/drawing/2014/main" id="{BFFE3BC8-FCC6-472D-A6BC-C2268C195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6442" r="72023" b="225"/>
        <a:stretch>
          <a:fillRect/>
        </a:stretch>
      </xdr:blipFill>
      <xdr:spPr>
        <a:xfrm>
          <a:off x="3641910" y="885265"/>
          <a:ext cx="1596840" cy="2673723"/>
        </a:xfrm>
        <a:prstGeom prst="rect">
          <a:avLst/>
        </a:prstGeom>
      </xdr:spPr>
    </xdr:pic>
    <xdr:clientData/>
  </xdr:twoCellAnchor>
  <xdr:twoCellAnchor editAs="oneCell">
    <xdr:from>
      <xdr:col>0</xdr:col>
      <xdr:colOff>0</xdr:colOff>
      <xdr:row>0</xdr:row>
      <xdr:rowOff>0</xdr:rowOff>
    </xdr:from>
    <xdr:to>
      <xdr:col>1</xdr:col>
      <xdr:colOff>325979</xdr:colOff>
      <xdr:row>3</xdr:row>
      <xdr:rowOff>92316</xdr:rowOff>
    </xdr:to>
    <xdr:pic>
      <xdr:nvPicPr>
        <xdr:cNvPr id="4" name="Picture 3">
          <a:extLst>
            <a:ext uri="{FF2B5EF4-FFF2-40B4-BE49-F238E27FC236}">
              <a16:creationId xmlns:a16="http://schemas.microsoft.com/office/drawing/2014/main" id="{C6E3FA10-8BF9-4656-9736-CF7F229853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752475</xdr:colOff>
      <xdr:row>8</xdr:row>
      <xdr:rowOff>38100</xdr:rowOff>
    </xdr:from>
    <xdr:to>
      <xdr:col>10</xdr:col>
      <xdr:colOff>740647</xdr:colOff>
      <xdr:row>13</xdr:row>
      <xdr:rowOff>152400</xdr:rowOff>
    </xdr:to>
    <xdr:pic>
      <xdr:nvPicPr>
        <xdr:cNvPr id="2" name="Picture 1">
          <a:extLst>
            <a:ext uri="{FF2B5EF4-FFF2-40B4-BE49-F238E27FC236}">
              <a16:creationId xmlns:a16="http://schemas.microsoft.com/office/drawing/2014/main" id="{EC4B474D-0249-45F2-AD38-EE5BF1D654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584" t="70680" r="328" b="12339"/>
        <a:stretch>
          <a:fillRect/>
        </a:stretch>
      </xdr:blipFill>
      <xdr:spPr>
        <a:xfrm>
          <a:off x="5524500" y="1714500"/>
          <a:ext cx="4114402" cy="1047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914400</xdr:colOff>
      <xdr:row>7</xdr:row>
      <xdr:rowOff>17791</xdr:rowOff>
    </xdr:from>
    <xdr:to>
      <xdr:col>16</xdr:col>
      <xdr:colOff>771525</xdr:colOff>
      <xdr:row>14</xdr:row>
      <xdr:rowOff>19050</xdr:rowOff>
    </xdr:to>
    <xdr:pic>
      <xdr:nvPicPr>
        <xdr:cNvPr id="3" name="Picture 2">
          <a:extLst>
            <a:ext uri="{FF2B5EF4-FFF2-40B4-BE49-F238E27FC236}">
              <a16:creationId xmlns:a16="http://schemas.microsoft.com/office/drawing/2014/main" id="{A931DF81-9998-406B-8D9C-B10AA9971C40}"/>
            </a:ext>
          </a:extLst>
        </xdr:cNvPr>
        <xdr:cNvPicPr>
          <a:picLocks noChangeAspect="1"/>
        </xdr:cNvPicPr>
      </xdr:nvPicPr>
      <xdr:blipFill rotWithShape="1">
        <a:blip xmlns:r="http://schemas.openxmlformats.org/officeDocument/2006/relationships" r:embed="rId2"/>
        <a:srcRect t="14170" r="51248" b="24737"/>
        <a:stretch>
          <a:fillRect/>
        </a:stretch>
      </xdr:blipFill>
      <xdr:spPr>
        <a:xfrm>
          <a:off x="12592050" y="1503691"/>
          <a:ext cx="2438400" cy="1315709"/>
        </a:xfrm>
        <a:prstGeom prst="rect">
          <a:avLst/>
        </a:prstGeom>
      </xdr:spPr>
    </xdr:pic>
    <xdr:clientData/>
  </xdr:twoCellAnchor>
  <xdr:twoCellAnchor editAs="oneCell">
    <xdr:from>
      <xdr:col>3</xdr:col>
      <xdr:colOff>266700</xdr:colOff>
      <xdr:row>4</xdr:row>
      <xdr:rowOff>0</xdr:rowOff>
    </xdr:from>
    <xdr:to>
      <xdr:col>6</xdr:col>
      <xdr:colOff>581025</xdr:colOff>
      <xdr:row>17</xdr:row>
      <xdr:rowOff>11962</xdr:rowOff>
    </xdr:to>
    <xdr:pic>
      <xdr:nvPicPr>
        <xdr:cNvPr id="4" name="Picture 3">
          <a:extLst>
            <a:ext uri="{FF2B5EF4-FFF2-40B4-BE49-F238E27FC236}">
              <a16:creationId xmlns:a16="http://schemas.microsoft.com/office/drawing/2014/main" id="{DCE71BCF-E787-48D5-BFC0-E4E3CC3B1D7B}"/>
            </a:ext>
          </a:extLst>
        </xdr:cNvPr>
        <xdr:cNvPicPr>
          <a:picLocks noChangeAspect="1"/>
        </xdr:cNvPicPr>
      </xdr:nvPicPr>
      <xdr:blipFill>
        <a:blip xmlns:r="http://schemas.openxmlformats.org/officeDocument/2006/relationships" r:embed="rId3"/>
        <a:stretch>
          <a:fillRect/>
        </a:stretch>
      </xdr:blipFill>
      <xdr:spPr>
        <a:xfrm>
          <a:off x="3533775" y="752475"/>
          <a:ext cx="2743200" cy="2450362"/>
        </a:xfrm>
        <a:prstGeom prst="rect">
          <a:avLst/>
        </a:prstGeom>
      </xdr:spPr>
    </xdr:pic>
    <xdr:clientData/>
  </xdr:twoCellAnchor>
  <xdr:twoCellAnchor editAs="oneCell">
    <xdr:from>
      <xdr:col>10</xdr:col>
      <xdr:colOff>342900</xdr:colOff>
      <xdr:row>4</xdr:row>
      <xdr:rowOff>145996</xdr:rowOff>
    </xdr:from>
    <xdr:to>
      <xdr:col>13</xdr:col>
      <xdr:colOff>523875</xdr:colOff>
      <xdr:row>17</xdr:row>
      <xdr:rowOff>72759</xdr:rowOff>
    </xdr:to>
    <xdr:pic>
      <xdr:nvPicPr>
        <xdr:cNvPr id="7" name="Picture 6">
          <a:extLst>
            <a:ext uri="{FF2B5EF4-FFF2-40B4-BE49-F238E27FC236}">
              <a16:creationId xmlns:a16="http://schemas.microsoft.com/office/drawing/2014/main" id="{AABDD70C-0E63-4464-ABD7-E42C4AFBD7C3}"/>
            </a:ext>
          </a:extLst>
        </xdr:cNvPr>
        <xdr:cNvPicPr>
          <a:picLocks noChangeAspect="1"/>
        </xdr:cNvPicPr>
      </xdr:nvPicPr>
      <xdr:blipFill>
        <a:blip xmlns:r="http://schemas.openxmlformats.org/officeDocument/2006/relationships" r:embed="rId4"/>
        <a:stretch>
          <a:fillRect/>
        </a:stretch>
      </xdr:blipFill>
      <xdr:spPr>
        <a:xfrm>
          <a:off x="9277350" y="898471"/>
          <a:ext cx="2819400" cy="2365163"/>
        </a:xfrm>
        <a:prstGeom prst="rect">
          <a:avLst/>
        </a:prstGeom>
      </xdr:spPr>
    </xdr:pic>
    <xdr:clientData/>
  </xdr:twoCellAnchor>
  <xdr:twoCellAnchor editAs="oneCell">
    <xdr:from>
      <xdr:col>17</xdr:col>
      <xdr:colOff>66675</xdr:colOff>
      <xdr:row>10</xdr:row>
      <xdr:rowOff>47625</xdr:rowOff>
    </xdr:from>
    <xdr:to>
      <xdr:col>21</xdr:col>
      <xdr:colOff>60081</xdr:colOff>
      <xdr:row>17</xdr:row>
      <xdr:rowOff>88950</xdr:rowOff>
    </xdr:to>
    <xdr:pic>
      <xdr:nvPicPr>
        <xdr:cNvPr id="8" name="Picture 7">
          <a:extLst>
            <a:ext uri="{FF2B5EF4-FFF2-40B4-BE49-F238E27FC236}">
              <a16:creationId xmlns:a16="http://schemas.microsoft.com/office/drawing/2014/main" id="{051D34F7-6F73-4822-9933-47FFE9EB82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5125700" y="1933575"/>
          <a:ext cx="4451106" cy="1346250"/>
        </a:xfrm>
        <a:prstGeom prst="rect">
          <a:avLst/>
        </a:prstGeom>
      </xdr:spPr>
    </xdr:pic>
    <xdr:clientData/>
  </xdr:twoCellAnchor>
  <xdr:twoCellAnchor editAs="oneCell">
    <xdr:from>
      <xdr:col>0</xdr:col>
      <xdr:colOff>0</xdr:colOff>
      <xdr:row>0</xdr:row>
      <xdr:rowOff>0</xdr:rowOff>
    </xdr:from>
    <xdr:to>
      <xdr:col>1</xdr:col>
      <xdr:colOff>323850</xdr:colOff>
      <xdr:row>3</xdr:row>
      <xdr:rowOff>113719</xdr:rowOff>
    </xdr:to>
    <xdr:pic>
      <xdr:nvPicPr>
        <xdr:cNvPr id="9" name="Picture 8">
          <a:extLst>
            <a:ext uri="{FF2B5EF4-FFF2-40B4-BE49-F238E27FC236}">
              <a16:creationId xmlns:a16="http://schemas.microsoft.com/office/drawing/2014/main" id="{41DD3563-E4A4-4DEF-86D0-B8E925BD570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781051</xdr:colOff>
          <xdr:row>10</xdr:row>
          <xdr:rowOff>63015</xdr:rowOff>
        </xdr:from>
        <xdr:to>
          <xdr:col>10</xdr:col>
          <xdr:colOff>342900</xdr:colOff>
          <xdr:row>17</xdr:row>
          <xdr:rowOff>28576</xdr:rowOff>
        </xdr:to>
        <xdr:pic>
          <xdr:nvPicPr>
            <xdr:cNvPr id="2" name="Picture 1">
              <a:extLst>
                <a:ext uri="{FF2B5EF4-FFF2-40B4-BE49-F238E27FC236}">
                  <a16:creationId xmlns:a16="http://schemas.microsoft.com/office/drawing/2014/main" id="{BFD41D9C-C03E-0CBE-0BA7-EA1704FF87FF}"/>
                </a:ext>
              </a:extLst>
            </xdr:cNvPr>
            <xdr:cNvPicPr>
              <a:picLocks noChangeAspect="1" noChangeArrowheads="1"/>
              <a:extLst>
                <a:ext uri="{84589F7E-364E-4C9E-8A38-B11213B215E9}">
                  <a14:cameraTool cellRange="List_Values!$D$3:$E$8" spid="_x0000_s4346"/>
                </a:ext>
              </a:extLst>
            </xdr:cNvPicPr>
          </xdr:nvPicPr>
          <xdr:blipFill>
            <a:blip xmlns:r="http://schemas.openxmlformats.org/officeDocument/2006/relationships" r:embed="rId7"/>
            <a:srcRect/>
            <a:stretch>
              <a:fillRect/>
            </a:stretch>
          </xdr:blipFill>
          <xdr:spPr bwMode="auto">
            <a:xfrm>
              <a:off x="6477001" y="2110890"/>
              <a:ext cx="2905124" cy="1270486"/>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462328</xdr:colOff>
      <xdr:row>5</xdr:row>
      <xdr:rowOff>47625</xdr:rowOff>
    </xdr:from>
    <xdr:to>
      <xdr:col>18</xdr:col>
      <xdr:colOff>245534</xdr:colOff>
      <xdr:row>13</xdr:row>
      <xdr:rowOff>0</xdr:rowOff>
    </xdr:to>
    <xdr:pic>
      <xdr:nvPicPr>
        <xdr:cNvPr id="2" name="Picture 1">
          <a:extLst>
            <a:ext uri="{FF2B5EF4-FFF2-40B4-BE49-F238E27FC236}">
              <a16:creationId xmlns:a16="http://schemas.microsoft.com/office/drawing/2014/main" id="{A5901B03-3E89-444B-8B24-0D442EFDEA28}"/>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3759228" y="1152525"/>
          <a:ext cx="2364481" cy="1457325"/>
        </a:xfrm>
        <a:prstGeom prst="rect">
          <a:avLst/>
        </a:prstGeom>
      </xdr:spPr>
    </xdr:pic>
    <xdr:clientData/>
  </xdr:twoCellAnchor>
  <xdr:twoCellAnchor editAs="oneCell">
    <xdr:from>
      <xdr:col>6</xdr:col>
      <xdr:colOff>806695</xdr:colOff>
      <xdr:row>4</xdr:row>
      <xdr:rowOff>16852</xdr:rowOff>
    </xdr:from>
    <xdr:to>
      <xdr:col>10</xdr:col>
      <xdr:colOff>69423</xdr:colOff>
      <xdr:row>9</xdr:row>
      <xdr:rowOff>16852</xdr:rowOff>
    </xdr:to>
    <xdr:pic>
      <xdr:nvPicPr>
        <xdr:cNvPr id="3" name="Picture 2">
          <a:extLst>
            <a:ext uri="{FF2B5EF4-FFF2-40B4-BE49-F238E27FC236}">
              <a16:creationId xmlns:a16="http://schemas.microsoft.com/office/drawing/2014/main" id="{5926C9DB-D217-4BB4-BE18-A91552927346}"/>
            </a:ext>
          </a:extLst>
        </xdr:cNvPr>
        <xdr:cNvPicPr>
          <a:picLocks noChangeAspect="1"/>
        </xdr:cNvPicPr>
      </xdr:nvPicPr>
      <xdr:blipFill rotWithShape="1">
        <a:blip xmlns:r="http://schemas.openxmlformats.org/officeDocument/2006/relationships" r:embed="rId3"/>
        <a:srcRect l="17940" t="11381" r="47444" b="72824"/>
        <a:stretch/>
      </xdr:blipFill>
      <xdr:spPr>
        <a:xfrm>
          <a:off x="6502645" y="931252"/>
          <a:ext cx="2501228" cy="952500"/>
        </a:xfrm>
        <a:prstGeom prst="rect">
          <a:avLst/>
        </a:prstGeom>
      </xdr:spPr>
    </xdr:pic>
    <xdr:clientData/>
  </xdr:twoCellAnchor>
  <xdr:twoCellAnchor editAs="oneCell">
    <xdr:from>
      <xdr:col>3</xdr:col>
      <xdr:colOff>219075</xdr:colOff>
      <xdr:row>3</xdr:row>
      <xdr:rowOff>171450</xdr:rowOff>
    </xdr:from>
    <xdr:to>
      <xdr:col>6</xdr:col>
      <xdr:colOff>519035</xdr:colOff>
      <xdr:row>17</xdr:row>
      <xdr:rowOff>0</xdr:rowOff>
    </xdr:to>
    <xdr:pic>
      <xdr:nvPicPr>
        <xdr:cNvPr id="5" name="Picture 4">
          <a:extLst>
            <a:ext uri="{FF2B5EF4-FFF2-40B4-BE49-F238E27FC236}">
              <a16:creationId xmlns:a16="http://schemas.microsoft.com/office/drawing/2014/main" id="{21187039-465F-477B-A8EB-F82E1522AE7D}"/>
            </a:ext>
          </a:extLst>
        </xdr:cNvPr>
        <xdr:cNvPicPr>
          <a:picLocks noChangeAspect="1"/>
        </xdr:cNvPicPr>
      </xdr:nvPicPr>
      <xdr:blipFill>
        <a:blip xmlns:r="http://schemas.openxmlformats.org/officeDocument/2006/relationships" r:embed="rId4"/>
        <a:stretch>
          <a:fillRect/>
        </a:stretch>
      </xdr:blipFill>
      <xdr:spPr>
        <a:xfrm>
          <a:off x="3486150" y="733425"/>
          <a:ext cx="2728835" cy="2447925"/>
        </a:xfrm>
        <a:prstGeom prst="rect">
          <a:avLst/>
        </a:prstGeom>
      </xdr:spPr>
    </xdr:pic>
    <xdr:clientData/>
  </xdr:twoCellAnchor>
  <xdr:twoCellAnchor editAs="oneCell">
    <xdr:from>
      <xdr:col>10</xdr:col>
      <xdr:colOff>295274</xdr:colOff>
      <xdr:row>5</xdr:row>
      <xdr:rowOff>96132</xdr:rowOff>
    </xdr:from>
    <xdr:to>
      <xdr:col>14</xdr:col>
      <xdr:colOff>470499</xdr:colOff>
      <xdr:row>17</xdr:row>
      <xdr:rowOff>54007</xdr:rowOff>
    </xdr:to>
    <xdr:pic>
      <xdr:nvPicPr>
        <xdr:cNvPr id="7" name="Picture 6">
          <a:extLst>
            <a:ext uri="{FF2B5EF4-FFF2-40B4-BE49-F238E27FC236}">
              <a16:creationId xmlns:a16="http://schemas.microsoft.com/office/drawing/2014/main" id="{CD974F86-906F-4F5C-B256-C3EF46FD26AA}"/>
            </a:ext>
          </a:extLst>
        </xdr:cNvPr>
        <xdr:cNvPicPr>
          <a:picLocks noChangeAspect="1"/>
        </xdr:cNvPicPr>
      </xdr:nvPicPr>
      <xdr:blipFill>
        <a:blip xmlns:r="http://schemas.openxmlformats.org/officeDocument/2006/relationships" r:embed="rId5"/>
        <a:stretch>
          <a:fillRect/>
        </a:stretch>
      </xdr:blipFill>
      <xdr:spPr>
        <a:xfrm>
          <a:off x="9229724" y="1029582"/>
          <a:ext cx="3575650" cy="2205775"/>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0" name="Picture 9">
          <a:extLst>
            <a:ext uri="{FF2B5EF4-FFF2-40B4-BE49-F238E27FC236}">
              <a16:creationId xmlns:a16="http://schemas.microsoft.com/office/drawing/2014/main" id="{48080BBA-5717-4D0C-B40A-2FF2B590473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714375</xdr:colOff>
          <xdr:row>10</xdr:row>
          <xdr:rowOff>114300</xdr:rowOff>
        </xdr:from>
        <xdr:to>
          <xdr:col>10</xdr:col>
          <xdr:colOff>209550</xdr:colOff>
          <xdr:row>17</xdr:row>
          <xdr:rowOff>4882</xdr:rowOff>
        </xdr:to>
        <xdr:pic>
          <xdr:nvPicPr>
            <xdr:cNvPr id="4" name="Picture 3">
              <a:extLst>
                <a:ext uri="{FF2B5EF4-FFF2-40B4-BE49-F238E27FC236}">
                  <a16:creationId xmlns:a16="http://schemas.microsoft.com/office/drawing/2014/main" id="{9B54EC3E-115E-5AA5-2C67-022CD1B8F60A}"/>
                </a:ext>
              </a:extLst>
            </xdr:cNvPr>
            <xdr:cNvPicPr>
              <a:picLocks noChangeAspect="1" noChangeArrowheads="1"/>
              <a:extLst>
                <a:ext uri="{84589F7E-364E-4C9E-8A38-B11213B215E9}">
                  <a14:cameraTool cellRange="List_Values!$D$11:$E$16" spid="_x0000_s5346"/>
                </a:ext>
              </a:extLst>
            </xdr:cNvPicPr>
          </xdr:nvPicPr>
          <xdr:blipFill>
            <a:blip xmlns:r="http://schemas.openxmlformats.org/officeDocument/2006/relationships" r:embed="rId7"/>
            <a:srcRect/>
            <a:stretch>
              <a:fillRect/>
            </a:stretch>
          </xdr:blipFill>
          <xdr:spPr bwMode="auto">
            <a:xfrm>
              <a:off x="6410325" y="2162175"/>
              <a:ext cx="2733675" cy="1195507"/>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2" name="Picture 1">
          <a:extLst>
            <a:ext uri="{FF2B5EF4-FFF2-40B4-BE49-F238E27FC236}">
              <a16:creationId xmlns:a16="http://schemas.microsoft.com/office/drawing/2014/main" id="{24C99FC3-4F6E-41AD-87A6-1BA7B04266EE}"/>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6</xdr:col>
      <xdr:colOff>780222</xdr:colOff>
      <xdr:row>4</xdr:row>
      <xdr:rowOff>26089</xdr:rowOff>
    </xdr:from>
    <xdr:to>
      <xdr:col>10</xdr:col>
      <xdr:colOff>202510</xdr:colOff>
      <xdr:row>9</xdr:row>
      <xdr:rowOff>105556</xdr:rowOff>
    </xdr:to>
    <xdr:pic>
      <xdr:nvPicPr>
        <xdr:cNvPr id="3" name="Picture 2">
          <a:extLst>
            <a:ext uri="{FF2B5EF4-FFF2-40B4-BE49-F238E27FC236}">
              <a16:creationId xmlns:a16="http://schemas.microsoft.com/office/drawing/2014/main" id="{4AA7633F-E276-4B2E-BDAE-157FD60593D2}"/>
            </a:ext>
          </a:extLst>
        </xdr:cNvPr>
        <xdr:cNvPicPr>
          <a:picLocks noChangeAspect="1"/>
        </xdr:cNvPicPr>
      </xdr:nvPicPr>
      <xdr:blipFill rotWithShape="1">
        <a:blip xmlns:r="http://schemas.openxmlformats.org/officeDocument/2006/relationships" r:embed="rId3"/>
        <a:srcRect l="1053" t="16222" r="62340" b="67875"/>
        <a:stretch/>
      </xdr:blipFill>
      <xdr:spPr>
        <a:xfrm>
          <a:off x="6476172" y="769039"/>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A93EA009-9D5F-45FD-8D7F-F6106BA36384}"/>
            </a:ext>
          </a:extLst>
        </xdr:cNvPr>
        <xdr:cNvPicPr>
          <a:picLocks noChangeAspect="1"/>
        </xdr:cNvPicPr>
      </xdr:nvPicPr>
      <xdr:blipFill>
        <a:blip xmlns:r="http://schemas.openxmlformats.org/officeDocument/2006/relationships" r:embed="rId4"/>
        <a:stretch>
          <a:fillRect/>
        </a:stretch>
      </xdr:blipFill>
      <xdr:spPr>
        <a:xfrm>
          <a:off x="3486150" y="752475"/>
          <a:ext cx="2713015" cy="2446682"/>
        </a:xfrm>
        <a:prstGeom prst="rect">
          <a:avLst/>
        </a:prstGeom>
      </xdr:spPr>
    </xdr:pic>
    <xdr:clientData/>
  </xdr:twoCellAnchor>
  <xdr:twoCellAnchor editAs="oneCell">
    <xdr:from>
      <xdr:col>10</xdr:col>
      <xdr:colOff>537286</xdr:colOff>
      <xdr:row>4</xdr:row>
      <xdr:rowOff>158610</xdr:rowOff>
    </xdr:from>
    <xdr:to>
      <xdr:col>13</xdr:col>
      <xdr:colOff>683222</xdr:colOff>
      <xdr:row>17</xdr:row>
      <xdr:rowOff>73803</xdr:rowOff>
    </xdr:to>
    <xdr:pic>
      <xdr:nvPicPr>
        <xdr:cNvPr id="7" name="Picture 6">
          <a:extLst>
            <a:ext uri="{FF2B5EF4-FFF2-40B4-BE49-F238E27FC236}">
              <a16:creationId xmlns:a16="http://schemas.microsoft.com/office/drawing/2014/main" id="{BB9E235B-03FE-438C-A36B-DAC68BABCB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71736" y="1073010"/>
          <a:ext cx="2736736"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236D3FF7-B248-4735-95E6-619E854534A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762001</xdr:colOff>
          <xdr:row>10</xdr:row>
          <xdr:rowOff>43380</xdr:rowOff>
        </xdr:from>
        <xdr:to>
          <xdr:col>10</xdr:col>
          <xdr:colOff>495301</xdr:colOff>
          <xdr:row>17</xdr:row>
          <xdr:rowOff>38100</xdr:rowOff>
        </xdr:to>
        <xdr:pic>
          <xdr:nvPicPr>
            <xdr:cNvPr id="4" name="Picture 3">
              <a:extLst>
                <a:ext uri="{FF2B5EF4-FFF2-40B4-BE49-F238E27FC236}">
                  <a16:creationId xmlns:a16="http://schemas.microsoft.com/office/drawing/2014/main" id="{A2E2899E-1A25-E894-CC5B-683ABF6CADD7}"/>
                </a:ext>
              </a:extLst>
            </xdr:cNvPr>
            <xdr:cNvPicPr>
              <a:picLocks noChangeAspect="1" noChangeArrowheads="1"/>
              <a:extLst>
                <a:ext uri="{84589F7E-364E-4C9E-8A38-B11213B215E9}">
                  <a14:cameraTool cellRange="List_Values!$D$19:$E$24" spid="_x0000_s6369"/>
                </a:ext>
              </a:extLst>
            </xdr:cNvPicPr>
          </xdr:nvPicPr>
          <xdr:blipFill>
            <a:blip xmlns:r="http://schemas.openxmlformats.org/officeDocument/2006/relationships" r:embed="rId7"/>
            <a:srcRect/>
            <a:stretch>
              <a:fillRect/>
            </a:stretch>
          </xdr:blipFill>
          <xdr:spPr bwMode="auto">
            <a:xfrm>
              <a:off x="6457951" y="2091255"/>
              <a:ext cx="2971800" cy="129964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7DF4A857-05D6-42B7-A2D4-E15A84CAD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3" name="Picture 2">
          <a:extLst>
            <a:ext uri="{FF2B5EF4-FFF2-40B4-BE49-F238E27FC236}">
              <a16:creationId xmlns:a16="http://schemas.microsoft.com/office/drawing/2014/main" id="{8B44FDF6-1C0E-4BCD-9FC5-D03F45251C2D}"/>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7</xdr:col>
      <xdr:colOff>18222</xdr:colOff>
      <xdr:row>4</xdr:row>
      <xdr:rowOff>92764</xdr:rowOff>
    </xdr:from>
    <xdr:to>
      <xdr:col>10</xdr:col>
      <xdr:colOff>250135</xdr:colOff>
      <xdr:row>9</xdr:row>
      <xdr:rowOff>172231</xdr:rowOff>
    </xdr:to>
    <xdr:pic>
      <xdr:nvPicPr>
        <xdr:cNvPr id="4" name="Picture 3">
          <a:extLst>
            <a:ext uri="{FF2B5EF4-FFF2-40B4-BE49-F238E27FC236}">
              <a16:creationId xmlns:a16="http://schemas.microsoft.com/office/drawing/2014/main" id="{6A40AFFF-CE23-4B46-BB49-3DF3CC2AD744}"/>
            </a:ext>
          </a:extLst>
        </xdr:cNvPr>
        <xdr:cNvPicPr>
          <a:picLocks noChangeAspect="1"/>
        </xdr:cNvPicPr>
      </xdr:nvPicPr>
      <xdr:blipFill rotWithShape="1">
        <a:blip xmlns:r="http://schemas.openxmlformats.org/officeDocument/2006/relationships" r:embed="rId3"/>
        <a:srcRect l="1053" t="16222" r="62340" b="67875"/>
        <a:stretch/>
      </xdr:blipFill>
      <xdr:spPr>
        <a:xfrm>
          <a:off x="6523797" y="1007164"/>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CF868C66-EBF3-43CF-A1FA-BE6BD9EFDC31}"/>
            </a:ext>
          </a:extLst>
        </xdr:cNvPr>
        <xdr:cNvPicPr>
          <a:picLocks noChangeAspect="1"/>
        </xdr:cNvPicPr>
      </xdr:nvPicPr>
      <xdr:blipFill>
        <a:blip xmlns:r="http://schemas.openxmlformats.org/officeDocument/2006/relationships" r:embed="rId4"/>
        <a:stretch>
          <a:fillRect/>
        </a:stretch>
      </xdr:blipFill>
      <xdr:spPr>
        <a:xfrm>
          <a:off x="3486150" y="923925"/>
          <a:ext cx="2713015" cy="2446682"/>
        </a:xfrm>
        <a:prstGeom prst="rect">
          <a:avLst/>
        </a:prstGeom>
      </xdr:spPr>
    </xdr:pic>
    <xdr:clientData/>
  </xdr:twoCellAnchor>
  <xdr:twoCellAnchor editAs="oneCell">
    <xdr:from>
      <xdr:col>10</xdr:col>
      <xdr:colOff>519650</xdr:colOff>
      <xdr:row>4</xdr:row>
      <xdr:rowOff>158610</xdr:rowOff>
    </xdr:from>
    <xdr:to>
      <xdr:col>13</xdr:col>
      <xdr:colOff>700859</xdr:colOff>
      <xdr:row>17</xdr:row>
      <xdr:rowOff>73803</xdr:rowOff>
    </xdr:to>
    <xdr:pic>
      <xdr:nvPicPr>
        <xdr:cNvPr id="7" name="Picture 6">
          <a:extLst>
            <a:ext uri="{FF2B5EF4-FFF2-40B4-BE49-F238E27FC236}">
              <a16:creationId xmlns:a16="http://schemas.microsoft.com/office/drawing/2014/main" id="{B422A1B3-5C3A-4B06-9D7D-A6E9D38705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54100" y="1073010"/>
          <a:ext cx="2772009"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0CFBDB2C-1C24-4DC2-990D-10B96CF8310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11</xdr:row>
          <xdr:rowOff>76200</xdr:rowOff>
        </xdr:from>
        <xdr:to>
          <xdr:col>10</xdr:col>
          <xdr:colOff>495300</xdr:colOff>
          <xdr:row>17</xdr:row>
          <xdr:rowOff>40143</xdr:rowOff>
        </xdr:to>
        <xdr:pic>
          <xdr:nvPicPr>
            <xdr:cNvPr id="9" name="Picture 8">
              <a:extLst>
                <a:ext uri="{FF2B5EF4-FFF2-40B4-BE49-F238E27FC236}">
                  <a16:creationId xmlns:a16="http://schemas.microsoft.com/office/drawing/2014/main" id="{5147C64A-26A4-9983-4B06-92C4BC49D072}"/>
                </a:ext>
              </a:extLst>
            </xdr:cNvPr>
            <xdr:cNvPicPr>
              <a:picLocks noChangeAspect="1" noChangeArrowheads="1"/>
              <a:extLst>
                <a:ext uri="{84589F7E-364E-4C9E-8A38-B11213B215E9}">
                  <a14:cameraTool cellRange="List_Values!$D$27:$E$31" spid="_x0000_s10436"/>
                </a:ext>
              </a:extLst>
            </xdr:cNvPicPr>
          </xdr:nvPicPr>
          <xdr:blipFill>
            <a:blip xmlns:r="http://schemas.openxmlformats.org/officeDocument/2006/relationships" r:embed="rId7"/>
            <a:srcRect/>
            <a:stretch>
              <a:fillRect/>
            </a:stretch>
          </xdr:blipFill>
          <xdr:spPr bwMode="auto">
            <a:xfrm>
              <a:off x="6448425" y="2305050"/>
              <a:ext cx="2981325" cy="108789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257270</xdr:colOff>
      <xdr:row>6</xdr:row>
      <xdr:rowOff>19980</xdr:rowOff>
    </xdr:from>
    <xdr:to>
      <xdr:col>18</xdr:col>
      <xdr:colOff>138416</xdr:colOff>
      <xdr:row>12</xdr:row>
      <xdr:rowOff>180976</xdr:rowOff>
    </xdr:to>
    <xdr:pic>
      <xdr:nvPicPr>
        <xdr:cNvPr id="5" name="Picture 4">
          <a:extLst>
            <a:ext uri="{FF2B5EF4-FFF2-40B4-BE49-F238E27FC236}">
              <a16:creationId xmlns:a16="http://schemas.microsoft.com/office/drawing/2014/main" id="{216821C8-4457-4ECE-9D0F-E81EC3A37EC8}"/>
            </a:ext>
          </a:extLst>
        </xdr:cNvPr>
        <xdr:cNvPicPr>
          <a:picLocks noChangeAspect="1"/>
        </xdr:cNvPicPr>
      </xdr:nvPicPr>
      <xdr:blipFill rotWithShape="1">
        <a:blip xmlns:r="http://schemas.openxmlformats.org/officeDocument/2006/relationships" r:embed="rId2"/>
        <a:srcRect t="14170" r="51248" b="26917"/>
        <a:stretch>
          <a:fillRect/>
        </a:stretch>
      </xdr:blipFill>
      <xdr:spPr>
        <a:xfrm>
          <a:off x="13706570" y="1315380"/>
          <a:ext cx="2462421" cy="1284946"/>
        </a:xfrm>
        <a:prstGeom prst="rect">
          <a:avLst/>
        </a:prstGeom>
      </xdr:spPr>
    </xdr:pic>
    <xdr:clientData/>
  </xdr:twoCellAnchor>
  <xdr:twoCellAnchor editAs="oneCell">
    <xdr:from>
      <xdr:col>7</xdr:col>
      <xdr:colOff>376545</xdr:colOff>
      <xdr:row>4</xdr:row>
      <xdr:rowOff>845</xdr:rowOff>
    </xdr:from>
    <xdr:to>
      <xdr:col>10</xdr:col>
      <xdr:colOff>330921</xdr:colOff>
      <xdr:row>8</xdr:row>
      <xdr:rowOff>187617</xdr:rowOff>
    </xdr:to>
    <xdr:pic>
      <xdr:nvPicPr>
        <xdr:cNvPr id="6" name="Picture 5">
          <a:extLst>
            <a:ext uri="{FF2B5EF4-FFF2-40B4-BE49-F238E27FC236}">
              <a16:creationId xmlns:a16="http://schemas.microsoft.com/office/drawing/2014/main" id="{53B5D611-50BC-4922-AFED-F4BC40328367}"/>
            </a:ext>
          </a:extLst>
        </xdr:cNvPr>
        <xdr:cNvPicPr>
          <a:picLocks noChangeAspect="1"/>
        </xdr:cNvPicPr>
      </xdr:nvPicPr>
      <xdr:blipFill>
        <a:blip xmlns:r="http://schemas.openxmlformats.org/officeDocument/2006/relationships" r:embed="rId3"/>
        <a:stretch>
          <a:fillRect/>
        </a:stretch>
      </xdr:blipFill>
      <xdr:spPr>
        <a:xfrm>
          <a:off x="6882120" y="915245"/>
          <a:ext cx="2383251" cy="948772"/>
        </a:xfrm>
        <a:prstGeom prst="rect">
          <a:avLst/>
        </a:prstGeom>
      </xdr:spPr>
    </xdr:pic>
    <xdr:clientData/>
  </xdr:twoCellAnchor>
  <xdr:twoCellAnchor editAs="oneCell">
    <xdr:from>
      <xdr:col>10</xdr:col>
      <xdr:colOff>741325</xdr:colOff>
      <xdr:row>4</xdr:row>
      <xdr:rowOff>55137</xdr:rowOff>
    </xdr:from>
    <xdr:to>
      <xdr:col>13</xdr:col>
      <xdr:colOff>805993</xdr:colOff>
      <xdr:row>17</xdr:row>
      <xdr:rowOff>58650</xdr:rowOff>
    </xdr:to>
    <xdr:pic>
      <xdr:nvPicPr>
        <xdr:cNvPr id="8" name="Picture 7">
          <a:extLst>
            <a:ext uri="{FF2B5EF4-FFF2-40B4-BE49-F238E27FC236}">
              <a16:creationId xmlns:a16="http://schemas.microsoft.com/office/drawing/2014/main" id="{3460F815-E9B6-46E7-BD0D-6BD452765A69}"/>
            </a:ext>
          </a:extLst>
        </xdr:cNvPr>
        <xdr:cNvPicPr>
          <a:picLocks noChangeAspect="1"/>
        </xdr:cNvPicPr>
      </xdr:nvPicPr>
      <xdr:blipFill>
        <a:blip xmlns:r="http://schemas.openxmlformats.org/officeDocument/2006/relationships" r:embed="rId4"/>
        <a:stretch>
          <a:fillRect/>
        </a:stretch>
      </xdr:blipFill>
      <xdr:spPr>
        <a:xfrm>
          <a:off x="9675775" y="798087"/>
          <a:ext cx="2655468" cy="2441913"/>
        </a:xfrm>
        <a:prstGeom prst="rect">
          <a:avLst/>
        </a:prstGeom>
      </xdr:spPr>
    </xdr:pic>
    <xdr:clientData/>
  </xdr:twoCellAnchor>
  <xdr:twoCellAnchor editAs="oneCell">
    <xdr:from>
      <xdr:col>3</xdr:col>
      <xdr:colOff>266700</xdr:colOff>
      <xdr:row>4</xdr:row>
      <xdr:rowOff>0</xdr:rowOff>
    </xdr:from>
    <xdr:to>
      <xdr:col>6</xdr:col>
      <xdr:colOff>607410</xdr:colOff>
      <xdr:row>17</xdr:row>
      <xdr:rowOff>25691</xdr:rowOff>
    </xdr:to>
    <xdr:pic>
      <xdr:nvPicPr>
        <xdr:cNvPr id="9" name="Picture 8">
          <a:extLst>
            <a:ext uri="{FF2B5EF4-FFF2-40B4-BE49-F238E27FC236}">
              <a16:creationId xmlns:a16="http://schemas.microsoft.com/office/drawing/2014/main" id="{87FD1E4E-4636-459F-8B45-31092DA5460A}"/>
            </a:ext>
          </a:extLst>
        </xdr:cNvPr>
        <xdr:cNvPicPr>
          <a:picLocks noChangeAspect="1"/>
        </xdr:cNvPicPr>
      </xdr:nvPicPr>
      <xdr:blipFill>
        <a:blip xmlns:r="http://schemas.openxmlformats.org/officeDocument/2006/relationships" r:embed="rId5"/>
        <a:stretch>
          <a:fillRect/>
        </a:stretch>
      </xdr:blipFill>
      <xdr:spPr>
        <a:xfrm>
          <a:off x="3533775" y="742950"/>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1" name="Picture 10">
          <a:extLst>
            <a:ext uri="{FF2B5EF4-FFF2-40B4-BE49-F238E27FC236}">
              <a16:creationId xmlns:a16="http://schemas.microsoft.com/office/drawing/2014/main" id="{3DD265F7-1FF5-4AA9-AD65-4DE2FAA0998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800100</xdr:colOff>
          <xdr:row>10</xdr:row>
          <xdr:rowOff>8278</xdr:rowOff>
        </xdr:from>
        <xdr:to>
          <xdr:col>10</xdr:col>
          <xdr:colOff>657225</xdr:colOff>
          <xdr:row>17</xdr:row>
          <xdr:rowOff>57150</xdr:rowOff>
        </xdr:to>
        <xdr:pic>
          <xdr:nvPicPr>
            <xdr:cNvPr id="3" name="Picture 2">
              <a:extLst>
                <a:ext uri="{FF2B5EF4-FFF2-40B4-BE49-F238E27FC236}">
                  <a16:creationId xmlns:a16="http://schemas.microsoft.com/office/drawing/2014/main" id="{C8B6856E-21FD-2F81-9A54-5F443400C299}"/>
                </a:ext>
              </a:extLst>
            </xdr:cNvPr>
            <xdr:cNvPicPr>
              <a:picLocks noChangeAspect="1" noChangeArrowheads="1"/>
              <a:extLst>
                <a:ext uri="{84589F7E-364E-4C9E-8A38-B11213B215E9}">
                  <a14:cameraTool cellRange="List_Values!$D$34:$E$39" spid="_x0000_s7837"/>
                </a:ext>
              </a:extLst>
            </xdr:cNvPicPr>
          </xdr:nvPicPr>
          <xdr:blipFill>
            <a:blip xmlns:r="http://schemas.openxmlformats.org/officeDocument/2006/relationships" r:embed="rId7"/>
            <a:srcRect/>
            <a:stretch>
              <a:fillRect/>
            </a:stretch>
          </xdr:blipFill>
          <xdr:spPr bwMode="auto">
            <a:xfrm>
              <a:off x="6496050" y="2056153"/>
              <a:ext cx="3095625" cy="135379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781050</xdr:colOff>
      <xdr:row>37</xdr:row>
      <xdr:rowOff>9525</xdr:rowOff>
    </xdr:from>
    <xdr:to>
      <xdr:col>19</xdr:col>
      <xdr:colOff>118981</xdr:colOff>
      <xdr:row>45</xdr:row>
      <xdr:rowOff>142875</xdr:rowOff>
    </xdr:to>
    <xdr:grpSp>
      <xdr:nvGrpSpPr>
        <xdr:cNvPr id="17" name="Group 16">
          <a:extLst>
            <a:ext uri="{FF2B5EF4-FFF2-40B4-BE49-F238E27FC236}">
              <a16:creationId xmlns:a16="http://schemas.microsoft.com/office/drawing/2014/main" id="{1CC38B57-0E19-4D90-954D-09298B04AD1E}"/>
            </a:ext>
          </a:extLst>
        </xdr:cNvPr>
        <xdr:cNvGrpSpPr/>
      </xdr:nvGrpSpPr>
      <xdr:grpSpPr>
        <a:xfrm>
          <a:off x="10629900" y="7248525"/>
          <a:ext cx="6481681" cy="1590675"/>
          <a:chOff x="10715625" y="7239000"/>
          <a:chExt cx="6481681" cy="1590675"/>
        </a:xfrm>
      </xdr:grpSpPr>
      <xdr:pic>
        <xdr:nvPicPr>
          <xdr:cNvPr id="18" name="Picture 17">
            <a:extLst>
              <a:ext uri="{FF2B5EF4-FFF2-40B4-BE49-F238E27FC236}">
                <a16:creationId xmlns:a16="http://schemas.microsoft.com/office/drawing/2014/main" id="{282B9D72-C52A-5CAB-F6F0-ECE29332A02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71FB0A9-D498-10FE-1EAF-DC9500481919}"/>
                  </a:ext>
                </a:extLst>
              </xdr:cNvPr>
              <xdr:cNvPicPr>
                <a:picLocks noChangeAspect="1" noChangeArrowheads="1"/>
                <a:extLst>
                  <a:ext uri="{84589F7E-364E-4C9E-8A38-B11213B215E9}">
                    <a14:cameraTool cellRange="List_Values!$G$49:$H$49" spid="_x0000_s7838"/>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21B61F4F-45C0-201F-2DF2-656F47495F23}"/>
                  </a:ext>
                </a:extLst>
              </xdr:cNvPr>
              <xdr:cNvPicPr>
                <a:picLocks noChangeAspect="1" noChangeArrowheads="1"/>
                <a:extLst>
                  <a:ext uri="{84589F7E-364E-4C9E-8A38-B11213B215E9}">
                    <a14:cameraTool cellRange="List_Values!$G$50:$H$50" spid="_x0000_s7839"/>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E746ABE9-0D7E-5E01-3C43-182515013608}"/>
                  </a:ext>
                </a:extLst>
              </xdr:cNvPr>
              <xdr:cNvPicPr>
                <a:picLocks noChangeAspect="1" noChangeArrowheads="1"/>
                <a:extLst>
                  <a:ext uri="{84589F7E-364E-4C9E-8A38-B11213B215E9}">
                    <a14:cameraTool cellRange="List_Values!$G$50:$H$50" spid="_x0000_s7840"/>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F7EBBCE4-3BF3-0F5B-55FD-F68C3E6FAC7D}"/>
                  </a:ext>
                </a:extLst>
              </xdr:cNvPr>
              <xdr:cNvPicPr>
                <a:picLocks noChangeAspect="1" noChangeArrowheads="1"/>
                <a:extLst>
                  <a:ext uri="{84589F7E-364E-4C9E-8A38-B11213B215E9}">
                    <a14:cameraTool cellRange="List_Values!$D$49" spid="_x0000_s7841"/>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AF32D27-058A-0EE2-707D-CB37F0D66B41}"/>
                  </a:ext>
                </a:extLst>
              </xdr:cNvPr>
              <xdr:cNvPicPr>
                <a:picLocks noChangeAspect="1" noChangeArrowheads="1"/>
                <a:extLst>
                  <a:ext uri="{84589F7E-364E-4C9E-8A38-B11213B215E9}">
                    <a14:cameraTool cellRange="List_Values!$D$50" spid="_x0000_s7842"/>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279887</xdr:colOff>
      <xdr:row>4</xdr:row>
      <xdr:rowOff>65978</xdr:rowOff>
    </xdr:from>
    <xdr:to>
      <xdr:col>19</xdr:col>
      <xdr:colOff>518012</xdr:colOff>
      <xdr:row>13</xdr:row>
      <xdr:rowOff>123826</xdr:rowOff>
    </xdr:to>
    <xdr:pic>
      <xdr:nvPicPr>
        <xdr:cNvPr id="5" name="Picture 4">
          <a:extLst>
            <a:ext uri="{FF2B5EF4-FFF2-40B4-BE49-F238E27FC236}">
              <a16:creationId xmlns:a16="http://schemas.microsoft.com/office/drawing/2014/main" id="{26E6C3B4-78E4-416B-BDBF-A90A20C5FF76}"/>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4386412" y="980378"/>
          <a:ext cx="2819400" cy="1753298"/>
        </a:xfrm>
        <a:prstGeom prst="rect">
          <a:avLst/>
        </a:prstGeom>
      </xdr:spPr>
    </xdr:pic>
    <xdr:clientData/>
  </xdr:twoCellAnchor>
  <xdr:twoCellAnchor editAs="oneCell">
    <xdr:from>
      <xdr:col>7</xdr:col>
      <xdr:colOff>79862</xdr:colOff>
      <xdr:row>4</xdr:row>
      <xdr:rowOff>2197</xdr:rowOff>
    </xdr:from>
    <xdr:to>
      <xdr:col>10</xdr:col>
      <xdr:colOff>309969</xdr:colOff>
      <xdr:row>9</xdr:row>
      <xdr:rowOff>59347</xdr:rowOff>
    </xdr:to>
    <xdr:pic>
      <xdr:nvPicPr>
        <xdr:cNvPr id="6" name="Picture 5">
          <a:extLst>
            <a:ext uri="{FF2B5EF4-FFF2-40B4-BE49-F238E27FC236}">
              <a16:creationId xmlns:a16="http://schemas.microsoft.com/office/drawing/2014/main" id="{1C6C84EE-2B1C-4B97-B20D-B480A8CA3C63}"/>
            </a:ext>
          </a:extLst>
        </xdr:cNvPr>
        <xdr:cNvPicPr>
          <a:picLocks noChangeAspect="1"/>
        </xdr:cNvPicPr>
      </xdr:nvPicPr>
      <xdr:blipFill rotWithShape="1">
        <a:blip xmlns:r="http://schemas.openxmlformats.org/officeDocument/2006/relationships" r:embed="rId3"/>
        <a:srcRect l="17940" t="11381" r="47444" b="72824"/>
        <a:stretch/>
      </xdr:blipFill>
      <xdr:spPr>
        <a:xfrm>
          <a:off x="6585437" y="745147"/>
          <a:ext cx="2658982" cy="1009650"/>
        </a:xfrm>
        <a:prstGeom prst="rect">
          <a:avLst/>
        </a:prstGeom>
      </xdr:spPr>
    </xdr:pic>
    <xdr:clientData/>
  </xdr:twoCellAnchor>
  <xdr:twoCellAnchor editAs="oneCell">
    <xdr:from>
      <xdr:col>3</xdr:col>
      <xdr:colOff>257175</xdr:colOff>
      <xdr:row>4</xdr:row>
      <xdr:rowOff>0</xdr:rowOff>
    </xdr:from>
    <xdr:to>
      <xdr:col>6</xdr:col>
      <xdr:colOff>542924</xdr:colOff>
      <xdr:row>17</xdr:row>
      <xdr:rowOff>4883</xdr:rowOff>
    </xdr:to>
    <xdr:pic>
      <xdr:nvPicPr>
        <xdr:cNvPr id="8" name="Picture 7">
          <a:extLst>
            <a:ext uri="{FF2B5EF4-FFF2-40B4-BE49-F238E27FC236}">
              <a16:creationId xmlns:a16="http://schemas.microsoft.com/office/drawing/2014/main" id="{ED2B37FF-964D-48DC-AF3C-E5A7DA32D26F}"/>
            </a:ext>
          </a:extLst>
        </xdr:cNvPr>
        <xdr:cNvPicPr>
          <a:picLocks noChangeAspect="1"/>
        </xdr:cNvPicPr>
      </xdr:nvPicPr>
      <xdr:blipFill>
        <a:blip xmlns:r="http://schemas.openxmlformats.org/officeDocument/2006/relationships" r:embed="rId4"/>
        <a:stretch>
          <a:fillRect/>
        </a:stretch>
      </xdr:blipFill>
      <xdr:spPr>
        <a:xfrm>
          <a:off x="3524250" y="742950"/>
          <a:ext cx="2714624" cy="2443283"/>
        </a:xfrm>
        <a:prstGeom prst="rect">
          <a:avLst/>
        </a:prstGeom>
      </xdr:spPr>
    </xdr:pic>
    <xdr:clientData/>
  </xdr:twoCellAnchor>
  <xdr:twoCellAnchor editAs="oneCell">
    <xdr:from>
      <xdr:col>10</xdr:col>
      <xdr:colOff>770077</xdr:colOff>
      <xdr:row>5</xdr:row>
      <xdr:rowOff>126022</xdr:rowOff>
    </xdr:from>
    <xdr:to>
      <xdr:col>15</xdr:col>
      <xdr:colOff>195009</xdr:colOff>
      <xdr:row>17</xdr:row>
      <xdr:rowOff>69383</xdr:rowOff>
    </xdr:to>
    <xdr:pic>
      <xdr:nvPicPr>
        <xdr:cNvPr id="13" name="Picture 12">
          <a:extLst>
            <a:ext uri="{FF2B5EF4-FFF2-40B4-BE49-F238E27FC236}">
              <a16:creationId xmlns:a16="http://schemas.microsoft.com/office/drawing/2014/main" id="{3441F688-2925-4524-BAFC-D8AE917344C9}"/>
            </a:ext>
          </a:extLst>
        </xdr:cNvPr>
        <xdr:cNvPicPr>
          <a:picLocks noChangeAspect="1"/>
        </xdr:cNvPicPr>
      </xdr:nvPicPr>
      <xdr:blipFill>
        <a:blip xmlns:r="http://schemas.openxmlformats.org/officeDocument/2006/relationships" r:embed="rId5"/>
        <a:stretch>
          <a:fillRect/>
        </a:stretch>
      </xdr:blipFill>
      <xdr:spPr>
        <a:xfrm>
          <a:off x="9704527" y="1059472"/>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4" name="Picture 13">
          <a:extLst>
            <a:ext uri="{FF2B5EF4-FFF2-40B4-BE49-F238E27FC236}">
              <a16:creationId xmlns:a16="http://schemas.microsoft.com/office/drawing/2014/main" id="{26522FDE-B9EB-4969-A424-E6E68EB632B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771525</xdr:colOff>
          <xdr:row>10</xdr:row>
          <xdr:rowOff>0</xdr:rowOff>
        </xdr:from>
        <xdr:to>
          <xdr:col>10</xdr:col>
          <xdr:colOff>582235</xdr:colOff>
          <xdr:row>17</xdr:row>
          <xdr:rowOff>28574</xdr:rowOff>
        </xdr:to>
        <xdr:pic>
          <xdr:nvPicPr>
            <xdr:cNvPr id="2" name="Picture 1">
              <a:extLst>
                <a:ext uri="{FF2B5EF4-FFF2-40B4-BE49-F238E27FC236}">
                  <a16:creationId xmlns:a16="http://schemas.microsoft.com/office/drawing/2014/main" id="{55A0FCD0-DE95-B76F-9EE3-6053A1D25B1D}"/>
                </a:ext>
              </a:extLst>
            </xdr:cNvPr>
            <xdr:cNvPicPr>
              <a:picLocks noChangeAspect="1" noChangeArrowheads="1"/>
              <a:extLst>
                <a:ext uri="{84589F7E-364E-4C9E-8A38-B11213B215E9}">
                  <a14:cameraTool cellRange="List_Values!$D$42:$E$47" spid="_x0000_s8877"/>
                </a:ext>
              </a:extLst>
            </xdr:cNvPicPr>
          </xdr:nvPicPr>
          <xdr:blipFill>
            <a:blip xmlns:r="http://schemas.openxmlformats.org/officeDocument/2006/relationships" r:embed="rId7"/>
            <a:srcRect/>
            <a:stretch>
              <a:fillRect/>
            </a:stretch>
          </xdr:blipFill>
          <xdr:spPr bwMode="auto">
            <a:xfrm>
              <a:off x="6467475" y="2047875"/>
              <a:ext cx="3049210" cy="133349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723900</xdr:colOff>
      <xdr:row>37</xdr:row>
      <xdr:rowOff>180975</xdr:rowOff>
    </xdr:from>
    <xdr:to>
      <xdr:col>19</xdr:col>
      <xdr:colOff>261856</xdr:colOff>
      <xdr:row>46</xdr:row>
      <xdr:rowOff>114300</xdr:rowOff>
    </xdr:to>
    <xdr:grpSp>
      <xdr:nvGrpSpPr>
        <xdr:cNvPr id="9" name="Group 8">
          <a:extLst>
            <a:ext uri="{FF2B5EF4-FFF2-40B4-BE49-F238E27FC236}">
              <a16:creationId xmlns:a16="http://schemas.microsoft.com/office/drawing/2014/main" id="{073578C6-8362-46F9-8E06-1D170303E893}"/>
            </a:ext>
          </a:extLst>
        </xdr:cNvPr>
        <xdr:cNvGrpSpPr/>
      </xdr:nvGrpSpPr>
      <xdr:grpSpPr>
        <a:xfrm>
          <a:off x="10467975" y="7419975"/>
          <a:ext cx="6481681" cy="1581150"/>
          <a:chOff x="10715625" y="7239000"/>
          <a:chExt cx="6481681" cy="1590675"/>
        </a:xfrm>
      </xdr:grpSpPr>
      <xdr:pic>
        <xdr:nvPicPr>
          <xdr:cNvPr id="16" name="Picture 15">
            <a:extLst>
              <a:ext uri="{FF2B5EF4-FFF2-40B4-BE49-F238E27FC236}">
                <a16:creationId xmlns:a16="http://schemas.microsoft.com/office/drawing/2014/main" id="{2E99957B-BE52-C612-6838-E0309B423C5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8C90456-1B9B-4B50-38FA-79E55B69D3D0}"/>
                  </a:ext>
                </a:extLst>
              </xdr:cNvPr>
              <xdr:cNvPicPr>
                <a:picLocks noChangeAspect="1" noChangeArrowheads="1"/>
                <a:extLst>
                  <a:ext uri="{84589F7E-364E-4C9E-8A38-B11213B215E9}">
                    <a14:cameraTool cellRange="List_Values!$G$49:$H$49" spid="_x0000_s8878"/>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34FE68F5-8A22-20F8-D135-45E076131A64}"/>
                  </a:ext>
                </a:extLst>
              </xdr:cNvPr>
              <xdr:cNvPicPr>
                <a:picLocks noChangeAspect="1" noChangeArrowheads="1"/>
                <a:extLst>
                  <a:ext uri="{84589F7E-364E-4C9E-8A38-B11213B215E9}">
                    <a14:cameraTool cellRange="List_Values!$G$50:$H$50" spid="_x0000_s8879"/>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27052C00-B6F7-5BEF-4372-8673789E65CD}"/>
                  </a:ext>
                </a:extLst>
              </xdr:cNvPr>
              <xdr:cNvPicPr>
                <a:picLocks noChangeAspect="1" noChangeArrowheads="1"/>
                <a:extLst>
                  <a:ext uri="{84589F7E-364E-4C9E-8A38-B11213B215E9}">
                    <a14:cameraTool cellRange="List_Values!$G$50:$H$50" spid="_x0000_s8880"/>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8F698444-79C2-7262-721E-9DBC7CD9974D}"/>
                  </a:ext>
                </a:extLst>
              </xdr:cNvPr>
              <xdr:cNvPicPr>
                <a:picLocks noChangeAspect="1" noChangeArrowheads="1"/>
                <a:extLst>
                  <a:ext uri="{84589F7E-364E-4C9E-8A38-B11213B215E9}">
                    <a14:cameraTool cellRange="List_Values!$D$49" spid="_x0000_s8881"/>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44889DB-718F-2C8F-7049-3CBC10C33D28}"/>
                  </a:ext>
                </a:extLst>
              </xdr:cNvPr>
              <xdr:cNvPicPr>
                <a:picLocks noChangeAspect="1" noChangeArrowheads="1"/>
                <a:extLst>
                  <a:ext uri="{84589F7E-364E-4C9E-8A38-B11213B215E9}">
                    <a14:cameraTool cellRange="List_Values!$D$50" spid="_x0000_s8882"/>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550AE5-2966-4478-B061-DF377501D963}" name="Table1" displayName="Table1" ref="A23:S34" totalsRowCount="1" headerRowDxfId="551" dataDxfId="549" totalsRowDxfId="547" headerRowBorderDxfId="550" tableBorderDxfId="548" totalsRowBorderDxfId="546">
  <autoFilter ref="A23:S33" xr:uid="{03550AE5-2966-4478-B061-DF377501D96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B497480-AF85-4745-BBB9-FFE9E1EDC808}" name="Façade/Phase" dataDxfId="545" totalsRowDxfId="544"/>
    <tableColumn id="2" xr3:uid="{FE42BB1A-0D88-40FA-B3C7-4100F76B0583}" name="Position" dataDxfId="543" totalsRowDxfId="542"/>
    <tableColumn id="3" xr3:uid="{3AAD7609-EB8B-4201-8E03-17D71A297FAA}" name="Quantité_x000a_Q [pcs]" dataDxfId="541" totalsRowDxfId="540"/>
    <tableColumn id="4" xr3:uid="{97DFBC6F-2B6F-4FD5-9974-523F6DBB8C35}" name="Longueur_x000a_L [mm]" dataDxfId="539" totalsRowDxfId="538"/>
    <tableColumn id="5" xr3:uid="{7A5245C8-8227-428E-8665-14857C4D1F7D}" name="Épaisseur_x000a_T [mm]" dataDxfId="537" totalsRowDxfId="536"/>
    <tableColumn id="6" xr3:uid="{B06F805F-9E82-46FB-9E4A-0BF7174B2967}" name="Module_x000a_M [mm]" dataDxfId="535" totalsRowDxfId="534"/>
    <tableColumn id="7" xr3:uid="{96B8890E-7975-4DC0-AD70-C43F1DAE21CE}" name="Type de panneau" dataDxfId="533" totalsRowDxfId="532"/>
    <tableColumn id="8" xr3:uid="{F7F0C8A3-57A6-43DB-B8FB-AC526B49907F}" name="Type de laine" dataDxfId="531" totalsRowDxfId="530"/>
    <tableColumn id="9" xr3:uid="{162864BB-E503-4B0A-8EC7-1700984A75BF}" name="Épaisseur _x000a_(côté A) [mm]" dataDxfId="529" totalsRowDxfId="528"/>
    <tableColumn id="10" xr3:uid="{56B247BA-7481-4634-A775-8A9D3047CB7E}" name="Type de revêtement _x000a_(côté A)" dataDxfId="527" totalsRowDxfId="526"/>
    <tableColumn id="11" xr3:uid="{33240B66-F3FC-4B9A-8225-8DF2718EBD1E}" name="Couleur _x000a_(côté A)" dataDxfId="525" totalsRowDxfId="524"/>
    <tableColumn id="12" xr3:uid="{B9EEAA89-F704-4DF8-866A-971FD4FD978E}" name="Type de profil _x000a_(côté A)" dataDxfId="523" totalsRowDxfId="522"/>
    <tableColumn id="13" xr3:uid="{E3936198-CD3F-4141-9370-8D2357C7ABAC}" name="Épaisseur _x000a_(côté B) [mm]" dataDxfId="521" totalsRowDxfId="520"/>
    <tableColumn id="14" xr3:uid="{1580DE88-FCC9-449A-9C17-E191A2891005}" name="Type de revêtement _x000a_(côté B)" dataDxfId="519" totalsRowDxfId="518"/>
    <tableColumn id="15" xr3:uid="{116E16C5-B739-4F11-A034-8B7B069672A1}" name="Couleur _x000a_(côté B)" dataDxfId="517" totalsRowDxfId="516"/>
    <tableColumn id="16" xr3:uid="{059C8564-3B30-4A1A-AC5A-2F009FC8E184}" name="Type de profil _x000a_(côté B)" dataDxfId="515" totalsRowDxfId="514"/>
    <tableColumn id="17" xr3:uid="{3EBD03A0-4AA2-4E5A-80C4-6F158A1A3DD4}" name="Note" totalsRowLabel="Total [m²]" dataDxfId="513" totalsRowDxfId="512"/>
    <tableColumn id="18" xr3:uid="{8D6D3032-6345-4B65-B4FC-BC4E4BC05C6B}" name="Total_x000a_Q×L×M [m²]" totalsRowFunction="sum" dataDxfId="511" totalsRowDxfId="510">
      <calculatedColumnFormula>C24*D24/1000*F24/1000</calculatedColumnFormula>
    </tableColumn>
    <tableColumn id="19" xr3:uid="{40D133F4-1327-4EA0-84AE-83ACFF8C8CC5}" name="Priorité" dataDxfId="509" totalsRowDxfId="50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8269F2-77B2-4571-8A55-55BD047D2B9E}" name="Table2" displayName="Table2" ref="A23:V34" totalsRowCount="1" headerRowDxfId="477" dataDxfId="475" totalsRowDxfId="473" headerRowBorderDxfId="476" tableBorderDxfId="474">
  <autoFilter ref="A23:V33" xr:uid="{E38269F2-77B2-4571-8A55-55BD047D2B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17BF085A-A47F-47A0-931E-D3F5727E15DE}" name="Façade/Phase" dataDxfId="472" totalsRowDxfId="471"/>
    <tableColumn id="2" xr3:uid="{5E26DE69-FB8E-47A6-9679-9088E93E2D9E}" name="Position" dataDxfId="470" totalsRowDxfId="469"/>
    <tableColumn id="3" xr3:uid="{B1AF581D-EEB9-4EB4-84F4-3126D067E895}" name="Quantité_x000a_Q [pcs]" dataDxfId="468" totalsRowDxfId="467"/>
    <tableColumn id="4" xr3:uid="{B26FF364-34A5-4653-A918-51CF7B18058F}" name="A [mm]" dataDxfId="466" totalsRowDxfId="465"/>
    <tableColumn id="5" xr3:uid="{B6FFC021-E827-42C9-8799-1CF02010518E}" name="B [mm]" dataDxfId="464" totalsRowDxfId="463"/>
    <tableColumn id="6" xr3:uid="{3072D4BE-4451-41AE-B1C7-73939DC13FAF}" name="Angle_x000a_[°]" dataDxfId="462" totalsRowDxfId="461"/>
    <tableColumn id="7" xr3:uid="{B7279285-BD1A-4FBA-912D-8EECE206EFE2}" name="Dimension_x000a_L=A+B [mm]" dataDxfId="460" totalsRowDxfId="459">
      <calculatedColumnFormula>D24+E24</calculatedColumnFormula>
    </tableColumn>
    <tableColumn id="8" xr3:uid="{9D91E482-E1F0-49FA-A9EC-F23283E2D697}" name="Épaisseur_x000a_T [mm]" dataDxfId="458" totalsRowDxfId="457"/>
    <tableColumn id="9" xr3:uid="{5DC3D2F6-3D19-41F2-AF55-08D383C14AF6}" name="Module_x000a_M [mm]" dataDxfId="456" totalsRowDxfId="455"/>
    <tableColumn id="10" xr3:uid="{FD71DBEB-9733-47C8-90A1-3404430CA74B}" name="Type de panneau" dataDxfId="454" totalsRowDxfId="453"/>
    <tableColumn id="11" xr3:uid="{F7D00E42-13FA-45C6-BDA2-658CF5821BF4}" name="Type de laine" dataDxfId="452" totalsRowDxfId="451"/>
    <tableColumn id="12" xr3:uid="{5432BEA7-4161-4364-8E31-5EC8A4571167}" name="Épaisseur _x000a_(côté A) [mm]" dataDxfId="450" totalsRowDxfId="449"/>
    <tableColumn id="13" xr3:uid="{297B22F6-6A67-4F8E-81EF-119DF4E4483F}" name="Type de revêtement _x000a_(côté A)" dataDxfId="448" totalsRowDxfId="447"/>
    <tableColumn id="14" xr3:uid="{D57DB57F-E568-49A2-BBC3-1A1C53EDECA0}" name="Couleur _x000a_(côté A)" dataDxfId="446" totalsRowDxfId="445"/>
    <tableColumn id="15" xr3:uid="{C54ED9DE-608D-46F0-A485-A58D1E78E51C}" name="Type de profil _x000a_(côté A)" dataDxfId="444" totalsRowDxfId="443"/>
    <tableColumn id="16" xr3:uid="{F941529A-DFEB-456A-AB08-34FE38E6F600}" name="Épaisseur _x000a_(côté B) [mm]" dataDxfId="442" totalsRowDxfId="441"/>
    <tableColumn id="17" xr3:uid="{86CAB7A8-3991-43BA-BEF0-02F2111B02A1}" name="Type de revêtement _x000a_(côté B)" dataDxfId="440" totalsRowDxfId="439"/>
    <tableColumn id="18" xr3:uid="{FF2A45B4-E422-4E41-9E4B-868F326ED5C1}" name="Couleur _x000a_(côté B)" dataDxfId="438" totalsRowDxfId="437"/>
    <tableColumn id="19" xr3:uid="{F2040752-1285-4123-818B-F34F984BA043}" name="Type de profil _x000a_(côté B)" dataDxfId="436" totalsRowDxfId="435"/>
    <tableColumn id="20" xr3:uid="{C9ACCFBD-994C-4566-9BA7-6180CB9D84E6}" name="Note" totalsRowLabel="Total [m²]" dataDxfId="434" totalsRowDxfId="433"/>
    <tableColumn id="21" xr3:uid="{6DAA6847-A890-4E36-90D4-244ABF723010}" name="Total_x000a_Q×L×M [m²]" totalsRowFunction="sum" dataDxfId="432" totalsRowDxfId="431">
      <calculatedColumnFormula>C24*G24/1000*I24/1000</calculatedColumnFormula>
    </tableColumn>
    <tableColumn id="22" xr3:uid="{853E4FBC-DF4D-484D-A414-7D1949F04D7A}" name="Priorité" dataDxfId="430" totalsRowDxfId="42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BEA86A2-5E2F-4627-B678-F16BA1E79304}" name="Table3" displayName="Table3" ref="A23:X34" totalsRowCount="1" headerRowDxfId="396" dataDxfId="394" totalsRowDxfId="392" headerRowBorderDxfId="395" tableBorderDxfId="393">
  <autoFilter ref="A23:X33" xr:uid="{2BEA86A2-5E2F-4627-B678-F16BA1E793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34FA2E6F-F894-49B9-A363-BE1E84D9B28C}" name="Façade/Phase" dataDxfId="391" totalsRowDxfId="390"/>
    <tableColumn id="2" xr3:uid="{D67F3F68-6350-4A00-85D5-74DC473AFB53}" name="Position" dataDxfId="389" totalsRowDxfId="388"/>
    <tableColumn id="3" xr3:uid="{B648AC4B-8317-4841-A09B-22436AA6278B}" name="Quantité_x000a_Q [pcs]" dataDxfId="387" totalsRowDxfId="386"/>
    <tableColumn id="4" xr3:uid="{316BCA29-6653-49BB-A182-9E5468AC8722}" name="A [mm]" dataDxfId="385" totalsRowDxfId="384"/>
    <tableColumn id="5" xr3:uid="{9AD159D3-8EAE-41D6-A147-5A08DE7C7383}" name="B [mm]" dataDxfId="383" totalsRowDxfId="382"/>
    <tableColumn id="6" xr3:uid="{8FA95B83-5508-4C19-9DD1-C455D9175888}" name="C [mm]" dataDxfId="381" totalsRowDxfId="380"/>
    <tableColumn id="7" xr3:uid="{E451AD24-A00D-4969-BCAC-D7A1D74F0C16}" name="Angle_x000a_a [°]" dataDxfId="379" totalsRowDxfId="378"/>
    <tableColumn id="8" xr3:uid="{FCAF96DA-8B4F-4236-A8C1-488075526EC7}" name="Angle_x000a_c [°]" dataDxfId="377" totalsRowDxfId="376"/>
    <tableColumn id="9" xr3:uid="{B5664CA6-7321-486C-A60E-991A77F746FF}" name="Dimension_x000a_L=A+B+C [mm]" dataDxfId="375" totalsRowDxfId="374">
      <calculatedColumnFormula>D24+E24+F24</calculatedColumnFormula>
    </tableColumn>
    <tableColumn id="10" xr3:uid="{BC7A871F-CA8E-479C-9CAE-C9AA7CD6BA73}" name="Épaisseur_x000a_T [mm]" dataDxfId="373" totalsRowDxfId="372"/>
    <tableColumn id="11" xr3:uid="{9AC13EA5-3925-4CF7-BEDD-3F2779EE5C6D}" name="Module_x000a_M [mm]" dataDxfId="371" totalsRowDxfId="370"/>
    <tableColumn id="12" xr3:uid="{E9A85488-2380-415D-9A1A-6E99DD3777A8}" name="Type de panneau" dataDxfId="369" totalsRowDxfId="368"/>
    <tableColumn id="13" xr3:uid="{24562636-D7BD-41C3-9AD2-EDD8D24B3714}" name="Type de laine" dataDxfId="367" totalsRowDxfId="366"/>
    <tableColumn id="14" xr3:uid="{16F4D6CE-31D5-4F21-B829-C52C69BD7FDE}" name="Épaisseur _x000a_(côté A) [mm]" dataDxfId="365" totalsRowDxfId="364"/>
    <tableColumn id="15" xr3:uid="{EB6DDF17-68E8-43F6-879B-907E99B0E853}" name="Type de revêtement _x000a_(côté A)" dataDxfId="363" totalsRowDxfId="362"/>
    <tableColumn id="16" xr3:uid="{F3F78F25-F62D-4885-955D-CF67E380B446}" name="Couleur _x000a_(côté A)" dataDxfId="361" totalsRowDxfId="360"/>
    <tableColumn id="17" xr3:uid="{382615C8-3E8E-467E-9F18-3708900B7015}" name="Type de profil _x000a_(côté A)" dataDxfId="359" totalsRowDxfId="358"/>
    <tableColumn id="18" xr3:uid="{A0797670-8439-4038-A005-D8348264AD7C}" name="Épaisseur _x000a_(côté B) [mm]" dataDxfId="357" totalsRowDxfId="356"/>
    <tableColumn id="19" xr3:uid="{29638E6F-6974-4614-9483-7E12B981C8A4}" name="Type de revêtement _x000a_(côté B)" dataDxfId="355" totalsRowDxfId="354"/>
    <tableColumn id="20" xr3:uid="{DBFCDC3D-5689-4F76-9E92-F7592F9F83AF}" name="Couleur _x000a_(côté B)" dataDxfId="353" totalsRowDxfId="352"/>
    <tableColumn id="21" xr3:uid="{16170831-0C73-496C-B415-FA41FAABCF9A}" name="Type de profil _x000a_(côté B)" dataDxfId="351" totalsRowDxfId="350"/>
    <tableColumn id="22" xr3:uid="{2DFC2476-BD7B-4567-8CC8-191F4272AF6B}" name="Note" totalsRowLabel="Total [m²]" dataDxfId="349" totalsRowDxfId="348"/>
    <tableColumn id="23" xr3:uid="{9E51AAD0-F3D6-4862-A140-CCFAC4A074BB}" name="Total_x000a_Q×L×M [m²]" totalsRowFunction="sum" dataDxfId="347" totalsRowDxfId="346">
      <calculatedColumnFormula>C24*I24/1000*K24/1000</calculatedColumnFormula>
    </tableColumn>
    <tableColumn id="24" xr3:uid="{A3A40477-D090-4F47-B0D0-48E105461702}" name="Priorité" dataDxfId="345" totalsRowDxfId="34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A590D9-4422-42E8-9FB5-2B7D91223D04}" name="Table4" displayName="Table4" ref="A23:W34" totalsRowCount="1" headerRowDxfId="309" dataDxfId="307" totalsRowDxfId="305" headerRowBorderDxfId="308" tableBorderDxfId="306">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783B8E7-7CC9-4A55-B351-C508316832A9}" name="Façade/Phase" dataDxfId="304" totalsRowDxfId="303"/>
    <tableColumn id="2" xr3:uid="{DE1CC794-20C0-42A2-B96A-7CE7FBD08CF7}" name="Position" dataDxfId="302" totalsRowDxfId="301"/>
    <tableColumn id="3" xr3:uid="{4F26DEEA-2E47-48B2-A935-9EE7BA1EF222}" name="Quantité_x000a_Q [pcs]" dataDxfId="300" totalsRowDxfId="299"/>
    <tableColumn id="4" xr3:uid="{2DD7BF37-A0B4-4783-83DA-48BC14977362}" name="A [mm]" dataDxfId="298" totalsRowDxfId="297"/>
    <tableColumn id="5" xr3:uid="{F58E5C0D-59DC-4D0A-9470-205F641E448C}" name="B [mm]" dataDxfId="296" totalsRowDxfId="295"/>
    <tableColumn id="6" xr3:uid="{04690CF0-ED44-4CE9-849F-8C9C7BC5DAC8}" name="Dimension_x000a_A+B [mm]" dataDxfId="294" totalsRowDxfId="293">
      <calculatedColumnFormula>D24+E24</calculatedColumnFormula>
    </tableColumn>
    <tableColumn id="7" xr3:uid="{B380A317-8031-4DA1-8727-FDAE82C9B7EA}" name="Angle_x000a_[°]" dataDxfId="292" totalsRowDxfId="291"/>
    <tableColumn id="8" xr3:uid="{88A2D731-A95E-4B4D-B493-B16AD749A743}" name="Longueur_x000a_L [mm]" dataDxfId="290" totalsRowDxfId="289"/>
    <tableColumn id="9" xr3:uid="{40193CEF-6021-42A4-BE22-7EC0CCE98B39}" name="Épaisseur_x000a_T [mm]" dataDxfId="288" totalsRowDxfId="287"/>
    <tableColumn id="10" xr3:uid="{1DC3A4FB-8708-49C9-9B65-2A7C06F2DA68}" name="Module_x000a_M [mm]" dataDxfId="286" totalsRowDxfId="285"/>
    <tableColumn id="11" xr3:uid="{B754F6C5-4536-4FD1-A18B-3544BEE1A084}" name="Type de panneau" dataDxfId="284" totalsRowDxfId="283"/>
    <tableColumn id="12" xr3:uid="{9D593211-E32E-4368-99D0-E64E02B7AEF4}" name="Type de laine" dataDxfId="282" totalsRowDxfId="281"/>
    <tableColumn id="13" xr3:uid="{4FBFBD3E-FF2D-4F6A-9905-BA34676628DB}" name="Épaisseur _x000a_(côté A) [mm]" dataDxfId="280" totalsRowDxfId="279"/>
    <tableColumn id="14" xr3:uid="{5422C484-0BC0-4932-8691-60910207BE21}" name="Type de revêtement _x000a_(côté A)" dataDxfId="278" totalsRowDxfId="277"/>
    <tableColumn id="15" xr3:uid="{CCFEDA5D-DA8E-4FC1-B932-8765E259EE61}" name="Couleur _x000a_(côté A)" dataDxfId="276" totalsRowDxfId="275"/>
    <tableColumn id="16" xr3:uid="{57D7756C-7980-4E7A-A705-05C51EF9B70F}" name="Type de profil _x000a_(côté A)" dataDxfId="274" totalsRowDxfId="273"/>
    <tableColumn id="17" xr3:uid="{95AC0E3C-425D-4758-8225-CC268B31BFF6}" name="Épaisseur _x000a_(côté B) [mm]" dataDxfId="272" totalsRowDxfId="271"/>
    <tableColumn id="18" xr3:uid="{C81A16FE-2F52-4C27-B1F5-AB87DDB0FB72}" name="Type de revêtement _x000a_(côté B)" dataDxfId="270" totalsRowDxfId="269"/>
    <tableColumn id="19" xr3:uid="{DCBA6A79-D5F5-48E8-ACCA-E0363DE50DAD}" name="Couleur _x000a_(côté B)" dataDxfId="268" totalsRowDxfId="267"/>
    <tableColumn id="20" xr3:uid="{E9F30C13-B419-44C3-9D0E-0A5FB3F4FF7C}" name="Type de profil _x000a_(côté B)" dataDxfId="266" totalsRowDxfId="265"/>
    <tableColumn id="21" xr3:uid="{B1E3F7F2-4CF3-4E3D-8553-D697D7C3ADF0}" name="Note" totalsRowLabel="Total [m²]" dataDxfId="264" totalsRowDxfId="263"/>
    <tableColumn id="22" xr3:uid="{A8943420-06C1-420A-A4ED-9DBF1C08C597}" name="Total_x000a_Q×L×M [m²]" totalsRowFunction="sum" dataDxfId="262" totalsRowDxfId="261">
      <calculatedColumnFormula>C24*H24/1000*J24/1000</calculatedColumnFormula>
    </tableColumn>
    <tableColumn id="23" xr3:uid="{606CB22C-8DDE-4716-9696-B49C9FBF228F}" name="Priorité" dataDxfId="260" totalsRowDxfId="25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750D4E-A34D-4968-A67E-E3D4DA30F292}" name="Table48" displayName="Table48" ref="A23:W34" totalsRowCount="1" headerRowDxfId="222" dataDxfId="220" totalsRowDxfId="218" headerRowBorderDxfId="221" tableBorderDxfId="219">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2A7674F-161E-4486-AFF7-6A3A9E2E6E95}" name="Façade/Phase" dataDxfId="217" totalsRowDxfId="216"/>
    <tableColumn id="2" xr3:uid="{B57C1B7A-B22E-4E30-BEF0-BCA28DA3995F}" name="Position" dataDxfId="215" totalsRowDxfId="214"/>
    <tableColumn id="3" xr3:uid="{8DCE7811-5DAC-48A3-A213-ED76DEA37798}" name="Quantité_x000a_Q [pcs]" dataDxfId="213" totalsRowDxfId="212"/>
    <tableColumn id="4" xr3:uid="{18DB06DF-828C-4348-8CCD-C89778886AFA}" name="A [mm]" dataDxfId="211" totalsRowDxfId="210"/>
    <tableColumn id="5" xr3:uid="{A91E2B8D-9AF7-43E5-969B-388B89D94580}" name="B [mm]" dataDxfId="209" totalsRowDxfId="208"/>
    <tableColumn id="6" xr3:uid="{DAC670E4-05EC-4370-BAFA-C755294ED182}" name="Dimension_x000a_A+B [mm]" dataDxfId="207" totalsRowDxfId="206">
      <calculatedColumnFormula>D24+E24</calculatedColumnFormula>
    </tableColumn>
    <tableColumn id="7" xr3:uid="{3DC2E5C8-C588-480A-A88B-5EC035C366F8}" name="Angle_x000a_[°]" dataDxfId="205" totalsRowDxfId="204"/>
    <tableColumn id="8" xr3:uid="{7F18974C-3EB7-42D0-AAF9-0FED940CE849}" name="Longueur_x000a_L [mm]" dataDxfId="203" totalsRowDxfId="202"/>
    <tableColumn id="9" xr3:uid="{33C20B68-F167-461E-81F3-060D70FCE16E}" name="Épaisseur_x000a_T [mm]" dataDxfId="201" totalsRowDxfId="200"/>
    <tableColumn id="10" xr3:uid="{0A65C32D-6D1F-468A-80D7-1940D094F130}" name="Module_x000a_M [mm]" dataDxfId="199" totalsRowDxfId="198"/>
    <tableColumn id="11" xr3:uid="{2872944B-0946-4C30-8CF3-7BAC9407232B}" name="Type de panneau" dataDxfId="197" totalsRowDxfId="196"/>
    <tableColumn id="12" xr3:uid="{1E811553-737D-4F12-BF35-71649CFB50C1}" name="Type de laine" dataDxfId="195" totalsRowDxfId="194"/>
    <tableColumn id="13" xr3:uid="{A7909B4F-B71F-4647-8ACF-79F15F4C3D65}" name="Épaisseur _x000a_(côté A) [mm]" dataDxfId="193" totalsRowDxfId="192"/>
    <tableColumn id="14" xr3:uid="{544D3BA6-55FD-4BBC-ABF1-8B720CB81CD8}" name="Type de revêtement _x000a_(côté A)" dataDxfId="191" totalsRowDxfId="190"/>
    <tableColumn id="15" xr3:uid="{A464A81D-00F0-40B4-9FA5-345A527562C0}" name="Couleur _x000a_(côté A)" dataDxfId="189" totalsRowDxfId="188"/>
    <tableColumn id="16" xr3:uid="{34E998D9-BB59-4558-B36F-D0FA82F8782B}" name="Type de profil _x000a_(côté A)" dataDxfId="187" totalsRowDxfId="186"/>
    <tableColumn id="17" xr3:uid="{3D56E784-2934-469F-A3D0-14AA5B4D5FD6}" name="Épaisseur _x000a_(côté B) [mm]" dataDxfId="185" totalsRowDxfId="184"/>
    <tableColumn id="18" xr3:uid="{8738AD36-D6C2-4CC7-8908-187F474C01B5}" name="Type de revêtement _x000a_(côté B)" dataDxfId="183" totalsRowDxfId="182"/>
    <tableColumn id="19" xr3:uid="{25816E51-3520-4326-8890-372AB52AB0F9}" name="Couleur _x000a_(côté B)" dataDxfId="181" totalsRowDxfId="180"/>
    <tableColumn id="20" xr3:uid="{E748B4ED-A431-4AA4-86C4-4F0F33611D9B}" name="Type de profil _x000a_(côté B)" dataDxfId="179" totalsRowDxfId="178"/>
    <tableColumn id="21" xr3:uid="{7096D0C2-9DC6-4E4A-977B-10B3CBDC0C29}" name="Note" totalsRowLabel="Total [m²]" dataDxfId="177" totalsRowDxfId="176"/>
    <tableColumn id="22" xr3:uid="{7AC87F90-7498-404D-8D43-A9C660FF283E}" name="Total_x000a_Q×L×M [m²]" totalsRowFunction="sum" dataDxfId="175" totalsRowDxfId="174">
      <calculatedColumnFormula>C24*H24/1000*J24/1000</calculatedColumnFormula>
    </tableColumn>
    <tableColumn id="23" xr3:uid="{74A794F2-BC0A-48DC-9495-A66C344574FF}" name="Priorité" dataDxfId="173" totalsRowDxfId="17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5355EF-54FF-4E08-B03E-BE59EE6C5CD4}" name="Table5" displayName="Table5" ref="A23:W34" totalsRowCount="1" headerRowDxfId="139" dataDxfId="137" totalsRowDxfId="135" headerRowBorderDxfId="138" tableBorderDxfId="136">
  <autoFilter ref="A23:W33" xr:uid="{875355EF-54FF-4E08-B03E-BE59EE6C5C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1F1D55D-0753-44A6-B65F-86B63F4051B9}" name="Façade/Phase" dataDxfId="134" totalsRowDxfId="133"/>
    <tableColumn id="2" xr3:uid="{B6264FC5-96AC-4A19-B75E-2A46F1FD0560}" name="Position" dataDxfId="132" totalsRowDxfId="131"/>
    <tableColumn id="3" xr3:uid="{0B05F846-3BF1-4B67-8C14-EF322582AEA4}" name="Quantité_x000a_Q [pcs]" dataDxfId="130" totalsRowDxfId="129"/>
    <tableColumn id="4" xr3:uid="{AE6221F7-81AE-45B0-9ADB-899613E453E9}" name="A [mm]" dataDxfId="128" totalsRowDxfId="127"/>
    <tableColumn id="5" xr3:uid="{8B1C5A57-4E0F-4602-8142-56B8BA85ECA1}" name="B [mm]" dataDxfId="126" totalsRowDxfId="125"/>
    <tableColumn id="6" xr3:uid="{53CCC58D-F400-433E-B456-FDC81599B648}" name="Dimension_x000a_A+B [mm]" dataDxfId="124" totalsRowDxfId="123">
      <calculatedColumnFormula>D24+E24</calculatedColumnFormula>
    </tableColumn>
    <tableColumn id="7" xr3:uid="{D588BB6B-C8A2-4889-81C6-554B5DE87E24}" name="Angle_x000a_[°]" dataDxfId="122" totalsRowDxfId="121"/>
    <tableColumn id="8" xr3:uid="{189E0743-EEFE-4508-9AFF-5DFE5DCC1A1C}" name="Longueur_x000a_L [mm]" dataDxfId="120" totalsRowDxfId="119"/>
    <tableColumn id="9" xr3:uid="{8C6C83CF-FF5A-419D-869B-EC6B2375A45F}" name="Épaisseur_x000a_T [mm]" dataDxfId="118" totalsRowDxfId="117"/>
    <tableColumn id="10" xr3:uid="{F27BFA22-8CD3-46D4-9757-34466B1A85E4}" name="Module_x000a_M [mm]" dataDxfId="116" totalsRowDxfId="115"/>
    <tableColumn id="11" xr3:uid="{BBEE3E69-C207-4C46-883B-50DDA0813249}" name="Type de panneau" dataDxfId="114" totalsRowDxfId="113"/>
    <tableColumn id="12" xr3:uid="{11F86387-743D-4426-AD97-D1D9BD52B644}" name="Type de laine" dataDxfId="112" totalsRowDxfId="111"/>
    <tableColumn id="13" xr3:uid="{6EA00270-F9B6-4CF5-B2C4-94A9FD093568}" name="Épaisseur _x000a_(côté A) [mm]" dataDxfId="110" totalsRowDxfId="109"/>
    <tableColumn id="14" xr3:uid="{BCFE39F7-8B0D-461F-80FD-8C2942C7F7AA}" name="Type de revêtement _x000a_(côté A)" dataDxfId="108" totalsRowDxfId="107"/>
    <tableColumn id="15" xr3:uid="{42B90C77-1E17-4D16-95C3-BBDE6FFF958A}" name="Couleur _x000a_(côté A)" dataDxfId="106" totalsRowDxfId="105"/>
    <tableColumn id="16" xr3:uid="{1A91E767-6A38-4B2B-8BBF-80375E2E5F15}" name="Type de profil _x000a_(côté A)" dataDxfId="104" totalsRowDxfId="103"/>
    <tableColumn id="17" xr3:uid="{3E095366-B05C-4BA5-A794-0498C4C4956C}" name="Épaisseur _x000a_(côté B) [mm]" dataDxfId="102" totalsRowDxfId="101"/>
    <tableColumn id="18" xr3:uid="{16ACF66A-3B6B-4B72-BE3E-A92A5345A8F9}" name="Type de revêtement _x000a_(côté B)" dataDxfId="100" totalsRowDxfId="99"/>
    <tableColumn id="19" xr3:uid="{76614344-8267-46D9-9FF5-56D3C3693312}" name="Couleur _x000a_(côté B)" dataDxfId="98" totalsRowDxfId="97"/>
    <tableColumn id="20" xr3:uid="{AD15C301-2201-4C89-BBE1-48FECA976B3A}" name="Type de profil _x000a_(côté B)" dataDxfId="96" totalsRowDxfId="95"/>
    <tableColumn id="21" xr3:uid="{3C132300-8D94-4484-8E6A-AFD2953D2BDE}" name="Note" totalsRowLabel="Total [m²]" dataDxfId="94" totalsRowDxfId="93"/>
    <tableColumn id="22" xr3:uid="{616E0CBD-B4DD-4D18-B680-5CD79F930A92}" name="Total_x000a_Q×L×M [m²]" totalsRowFunction="sum" dataDxfId="92" totalsRowDxfId="91">
      <calculatedColumnFormula>C24*H24/1000*J24/1000</calculatedColumnFormula>
    </tableColumn>
    <tableColumn id="23" xr3:uid="{81BF52B2-A4F7-4264-9C4D-71D438F58A41}" name="Priorité" dataDxfId="90" totalsRowDxfId="8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249E55D-4CE9-4A0B-A2C3-E4465CD76108}" name="Table6" displayName="Table6" ref="A23:Y34" totalsRowCount="1" headerRowDxfId="54" dataDxfId="52" totalsRowDxfId="50" headerRowBorderDxfId="53" tableBorderDxfId="51">
  <autoFilter ref="A23:Y33" xr:uid="{7249E55D-4CE9-4A0B-A2C3-E4465CD7610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2EF8EC04-D187-47BC-94A1-ECC225AE272D}" name="Façade/Phase" dataDxfId="49" totalsRowDxfId="48"/>
    <tableColumn id="2" xr3:uid="{36AFFD45-9D42-4741-9018-DAEA4D91EC5D}" name="Position" dataDxfId="47" totalsRowDxfId="46"/>
    <tableColumn id="3" xr3:uid="{1FE2FDE6-EC62-4FE2-8662-CB0CFA5FD3DE}" name="Quantité_x000a_Q [pcs]" dataDxfId="45" totalsRowDxfId="44"/>
    <tableColumn id="4" xr3:uid="{50104E2F-8B10-4227-887A-939F6619AD25}" name="A [mm]" dataDxfId="43" totalsRowDxfId="42"/>
    <tableColumn id="5" xr3:uid="{5ABE31AB-7509-420E-BF12-BCB5E5B22FFA}" name="B [mm]" dataDxfId="41" totalsRowDxfId="40"/>
    <tableColumn id="6" xr3:uid="{118DB0DE-8427-4000-8CB5-AB5F4EBECE71}" name="C [mm]" dataDxfId="39" totalsRowDxfId="38"/>
    <tableColumn id="7" xr3:uid="{5852EB62-4327-46A7-9E7F-1B13DA50C088}" name="Dimension_x000a_A+B+C [mm]" dataDxfId="37" totalsRowDxfId="36">
      <calculatedColumnFormula>D24+E24+F24</calculatedColumnFormula>
    </tableColumn>
    <tableColumn id="8" xr3:uid="{27145A13-4BC7-4724-8AEF-B01E607B61C1}" name="Angle_x000a_a [°]" dataDxfId="35" totalsRowDxfId="34"/>
    <tableColumn id="9" xr3:uid="{43D41CAB-5040-488D-A40B-90121CD3E0CA}" name="Angle_x000a_c [°]" dataDxfId="33" totalsRowDxfId="32"/>
    <tableColumn id="10" xr3:uid="{068D9822-E89F-4FC5-BE0E-57DE92CBEC36}" name="Longueur_x000a_L [mm]" dataDxfId="31" totalsRowDxfId="30"/>
    <tableColumn id="11" xr3:uid="{753005BC-1F98-4D8E-ABBF-16592E83F733}" name="Épaisseur_x000a_T [mm]" dataDxfId="29" totalsRowDxfId="28"/>
    <tableColumn id="12" xr3:uid="{43FB3759-B1DE-43AC-875D-8CBC0F4DF0A3}" name="Module_x000a_M [mm]" dataDxfId="27" totalsRowDxfId="26"/>
    <tableColumn id="13" xr3:uid="{B2A7B49B-4C36-45BF-A61E-B9C323DA155E}" name="Type de panneau" dataDxfId="25" totalsRowDxfId="24"/>
    <tableColumn id="14" xr3:uid="{E4306C4E-5E49-4FFB-8EAD-ACF4BD4D8F9A}" name="Type de laine" dataDxfId="23" totalsRowDxfId="22"/>
    <tableColumn id="15" xr3:uid="{95D0C77F-ACF1-4068-9341-DC82D64F0AAA}" name="Épaisseur _x000a_(côté A) [mm]" dataDxfId="21" totalsRowDxfId="20"/>
    <tableColumn id="16" xr3:uid="{4010D1BC-CCED-4973-AC50-0063E4136CF4}" name="Type de revêtement _x000a_(côté A)" dataDxfId="19" totalsRowDxfId="18"/>
    <tableColumn id="17" xr3:uid="{088DC478-0BC0-4FCC-AFF7-42D6129139E2}" name="Couleur _x000a_(côté A)" dataDxfId="17" totalsRowDxfId="16"/>
    <tableColumn id="18" xr3:uid="{D55AC076-EACB-438A-BA42-5714E0D9C9F9}" name="Type de profil _x000a_(côté A)" dataDxfId="15" totalsRowDxfId="14"/>
    <tableColumn id="19" xr3:uid="{8572DB2F-3CED-4318-8320-C1779ADA6796}" name="Épaisseur _x000a_(côté B) [mm]" dataDxfId="13" totalsRowDxfId="12"/>
    <tableColumn id="20" xr3:uid="{23545A9C-E2B3-4FFA-A9C9-F9FE9D687791}" name="Type de revêtement _x000a_(côté B)" dataDxfId="11" totalsRowDxfId="10"/>
    <tableColumn id="21" xr3:uid="{29072817-7072-40A0-8579-A86959492F98}" name="Couleur _x000a_(côté B)" dataDxfId="9" totalsRowDxfId="8"/>
    <tableColumn id="22" xr3:uid="{570F9840-29FF-46FA-A3D1-D5501BDF4EAE}" name="Type de profil _x000a_(côté B)" dataDxfId="7" totalsRowDxfId="6"/>
    <tableColumn id="23" xr3:uid="{A7F49C0A-A1EC-4BBE-8B19-3A2A4388D1E6}" name="Note" totalsRowLabel="Total [m²]" dataDxfId="5" totalsRowDxfId="4"/>
    <tableColumn id="24" xr3:uid="{218B16B2-75C3-4848-918D-2B835F04F7D6}" name="Total_x000a_Q×L×M [m²]" totalsRowFunction="sum" dataDxfId="3" totalsRowDxfId="2">
      <calculatedColumnFormula>C24*J24/1000*L24/1000</calculatedColumnFormula>
    </tableColumn>
    <tableColumn id="25" xr3:uid="{50BCC169-8DA3-4E5F-A2A8-CCEE1F031FB2}" name="Priorité" dataDxfId="1" totalsRow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1.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1.bin"/><Relationship Id="rId5" Type="http://schemas.openxmlformats.org/officeDocument/2006/relationships/hyperlink" Target="https://www.trimo-group.com/files/downloads/Trimoterm%20Technical%20Specification.pdf" TargetMode="External"/><Relationship Id="rId4" Type="http://schemas.openxmlformats.org/officeDocument/2006/relationships/hyperlink" Target="https://www.trimo-group.com/files/downloads/Trimoterm%20Fa%C3%A7ade%20System%20FTV%20Invisio.pdf"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2.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2.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1.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3.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3.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2.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4.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4.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3.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5.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5.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4.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4.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6.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6.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5.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5.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7.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7.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6.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6.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8.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8.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7.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3F929-EE10-4339-B7D0-805C2C9F5734}">
  <sheetPr codeName="Sheet1"/>
  <dimension ref="A1:R167"/>
  <sheetViews>
    <sheetView showGridLines="0" zoomScaleNormal="100" zoomScaleSheetLayoutView="85" workbookViewId="0">
      <selection activeCell="G2" sqref="G2"/>
    </sheetView>
  </sheetViews>
  <sheetFormatPr defaultRowHeight="14.25" x14ac:dyDescent="0.2"/>
  <cols>
    <col min="1" max="1" width="17.625" customWidth="1"/>
    <col min="2" max="2" width="14.625" customWidth="1"/>
    <col min="3" max="3" width="10.625" customWidth="1"/>
    <col min="4" max="6" width="9" customWidth="1"/>
  </cols>
  <sheetData>
    <row r="1" spans="1:18" ht="15" x14ac:dyDescent="0.25">
      <c r="B1" s="1"/>
      <c r="C1" s="29"/>
    </row>
    <row r="2" spans="1:18" ht="26.25" x14ac:dyDescent="0.4">
      <c r="A2" s="2"/>
      <c r="B2" s="1"/>
      <c r="C2" s="20" t="s">
        <v>81</v>
      </c>
    </row>
    <row r="3" spans="1:18" ht="15.75" x14ac:dyDescent="0.25">
      <c r="C3" s="21" t="s">
        <v>22</v>
      </c>
      <c r="D3" s="28" t="str" cm="1">
        <f t="array" ref="D3">LOOKUP(2,1/(Updates!A:A&lt;&gt;""),Updates!A:A)</f>
        <v>1.4.1</v>
      </c>
      <c r="E3" s="30" t="s">
        <v>196</v>
      </c>
      <c r="F3" s="2"/>
    </row>
    <row r="4" spans="1:18" x14ac:dyDescent="0.2">
      <c r="C4" s="21"/>
    </row>
    <row r="7" spans="1:18" ht="15" x14ac:dyDescent="0.25">
      <c r="F7" s="1" t="s">
        <v>129</v>
      </c>
      <c r="N7" s="116" t="s">
        <v>130</v>
      </c>
    </row>
    <row r="8" spans="1:18" x14ac:dyDescent="0.2">
      <c r="F8" s="115" t="s">
        <v>131</v>
      </c>
    </row>
    <row r="9" spans="1:18" ht="15" x14ac:dyDescent="0.25">
      <c r="N9" s="117" t="s">
        <v>129</v>
      </c>
      <c r="O9" s="118"/>
      <c r="P9" s="118"/>
      <c r="Q9" s="119" t="s">
        <v>70</v>
      </c>
      <c r="R9" s="119" t="s">
        <v>71</v>
      </c>
    </row>
    <row r="10" spans="1:18" x14ac:dyDescent="0.2">
      <c r="N10" s="120" t="s">
        <v>132</v>
      </c>
      <c r="O10" s="121"/>
      <c r="P10" s="121"/>
      <c r="Q10" s="122" t="s">
        <v>72</v>
      </c>
      <c r="R10" s="122" t="s">
        <v>72</v>
      </c>
    </row>
    <row r="11" spans="1:18" x14ac:dyDescent="0.2">
      <c r="N11" s="120" t="s">
        <v>133</v>
      </c>
      <c r="O11" s="121"/>
      <c r="P11" s="121"/>
      <c r="Q11" s="122" t="s">
        <v>72</v>
      </c>
      <c r="R11" s="122" t="s">
        <v>72</v>
      </c>
    </row>
    <row r="12" spans="1:18" x14ac:dyDescent="0.2">
      <c r="F12" s="115" t="s">
        <v>134</v>
      </c>
      <c r="N12" s="120" t="s">
        <v>131</v>
      </c>
      <c r="O12" s="123"/>
      <c r="P12" s="123"/>
      <c r="Q12" s="122" t="s">
        <v>72</v>
      </c>
      <c r="R12" s="122" t="s">
        <v>72</v>
      </c>
    </row>
    <row r="13" spans="1:18" x14ac:dyDescent="0.2">
      <c r="N13" s="120" t="s">
        <v>135</v>
      </c>
      <c r="O13" s="123"/>
      <c r="P13" s="123"/>
      <c r="Q13" s="122" t="s">
        <v>72</v>
      </c>
      <c r="R13" s="122" t="s">
        <v>72</v>
      </c>
    </row>
    <row r="14" spans="1:18" x14ac:dyDescent="0.2">
      <c r="N14" s="120" t="s">
        <v>136</v>
      </c>
      <c r="O14" s="123"/>
      <c r="P14" s="123"/>
      <c r="Q14" s="124"/>
      <c r="R14" s="122" t="s">
        <v>72</v>
      </c>
    </row>
    <row r="15" spans="1:18" x14ac:dyDescent="0.2">
      <c r="N15" s="120" t="s">
        <v>137</v>
      </c>
      <c r="O15" s="125"/>
      <c r="P15" s="125"/>
      <c r="Q15" s="124"/>
      <c r="R15" s="122" t="s">
        <v>72</v>
      </c>
    </row>
    <row r="16" spans="1:18" x14ac:dyDescent="0.2">
      <c r="F16" s="115" t="s">
        <v>136</v>
      </c>
    </row>
    <row r="20" spans="6:6" x14ac:dyDescent="0.2">
      <c r="F20" s="115" t="s">
        <v>138</v>
      </c>
    </row>
    <row r="24" spans="6:6" x14ac:dyDescent="0.2">
      <c r="F24" s="115" t="s">
        <v>139</v>
      </c>
    </row>
    <row r="28" spans="6:6" x14ac:dyDescent="0.2">
      <c r="F28" s="115" t="s">
        <v>132</v>
      </c>
    </row>
    <row r="32" spans="6:6" x14ac:dyDescent="0.2">
      <c r="F32" s="115" t="s">
        <v>140</v>
      </c>
    </row>
    <row r="36" spans="1:8" x14ac:dyDescent="0.2">
      <c r="F36" s="115" t="s">
        <v>141</v>
      </c>
    </row>
    <row r="40" spans="1:8" x14ac:dyDescent="0.2">
      <c r="F40" s="115" t="s">
        <v>142</v>
      </c>
    </row>
    <row r="43" spans="1:8" x14ac:dyDescent="0.2">
      <c r="A43" s="107"/>
      <c r="B43" s="58"/>
      <c r="C43" s="58"/>
      <c r="D43" s="58"/>
      <c r="E43" s="58"/>
      <c r="F43" s="58"/>
      <c r="G43" s="65"/>
      <c r="H43" s="66"/>
    </row>
    <row r="44" spans="1:8" x14ac:dyDescent="0.2">
      <c r="A44" s="108"/>
      <c r="B44" s="58"/>
      <c r="C44" s="58"/>
      <c r="D44" s="58"/>
      <c r="E44" s="58"/>
      <c r="F44" s="58"/>
      <c r="G44" s="58"/>
      <c r="H44" s="58"/>
    </row>
    <row r="45" spans="1:8" x14ac:dyDescent="0.2">
      <c r="A45" s="58"/>
      <c r="B45" s="58"/>
      <c r="C45" s="58"/>
      <c r="D45" s="58"/>
      <c r="E45" s="58"/>
      <c r="F45" s="58"/>
      <c r="G45" s="58"/>
      <c r="H45" s="58"/>
    </row>
    <row r="46" spans="1:8" ht="15" x14ac:dyDescent="0.25">
      <c r="A46" s="110"/>
      <c r="B46" s="110"/>
      <c r="C46" s="110"/>
      <c r="D46" s="110"/>
      <c r="E46" s="110"/>
      <c r="F46" s="110"/>
      <c r="G46" s="110"/>
      <c r="H46" s="68"/>
    </row>
    <row r="47" spans="1:8" ht="15" x14ac:dyDescent="0.25">
      <c r="A47" s="111"/>
      <c r="B47" s="111"/>
      <c r="C47" s="111"/>
      <c r="D47" s="111"/>
      <c r="E47" s="111"/>
      <c r="F47" s="111"/>
      <c r="G47" s="111"/>
      <c r="H47" s="68"/>
    </row>
    <row r="48" spans="1:8" ht="15" x14ac:dyDescent="0.25">
      <c r="A48" s="112"/>
      <c r="B48" s="112"/>
      <c r="C48" s="112"/>
      <c r="D48" s="112"/>
      <c r="E48" s="112"/>
      <c r="F48" s="113"/>
      <c r="G48" s="113"/>
      <c r="H48" s="68"/>
    </row>
    <row r="49" spans="1:9" ht="15" x14ac:dyDescent="0.25">
      <c r="A49" s="58"/>
      <c r="B49" s="58"/>
      <c r="C49" s="58"/>
      <c r="D49" s="112"/>
      <c r="E49" s="112"/>
      <c r="F49" s="113"/>
      <c r="G49" s="113"/>
      <c r="H49" s="68"/>
    </row>
    <row r="50" spans="1:9" x14ac:dyDescent="0.2">
      <c r="A50" s="58"/>
      <c r="B50" s="58"/>
      <c r="C50" s="58"/>
      <c r="D50" s="58"/>
      <c r="E50" s="58"/>
      <c r="F50" s="113"/>
      <c r="G50" s="113"/>
      <c r="H50" s="58"/>
    </row>
    <row r="51" spans="1:9" ht="15" x14ac:dyDescent="0.25">
      <c r="A51" s="58"/>
      <c r="B51" s="58"/>
      <c r="C51" s="58"/>
      <c r="D51" s="58"/>
      <c r="E51" s="58"/>
      <c r="F51" s="58"/>
      <c r="G51" s="58"/>
      <c r="H51" s="68"/>
    </row>
    <row r="52" spans="1:9" ht="15" x14ac:dyDescent="0.25">
      <c r="A52" s="58"/>
      <c r="B52" s="58"/>
      <c r="C52" s="58"/>
      <c r="D52" s="58"/>
      <c r="E52" s="58"/>
      <c r="F52" s="58"/>
      <c r="G52" s="58"/>
      <c r="H52" s="68"/>
    </row>
    <row r="53" spans="1:9" x14ac:dyDescent="0.2">
      <c r="A53" s="107"/>
      <c r="B53" s="58"/>
      <c r="C53" s="58"/>
      <c r="D53" s="58"/>
      <c r="E53" s="58"/>
      <c r="F53" s="58"/>
      <c r="G53" s="58"/>
      <c r="H53" s="58"/>
    </row>
    <row r="54" spans="1:9" x14ac:dyDescent="0.2">
      <c r="A54" s="58"/>
      <c r="B54" s="58"/>
      <c r="C54" s="58"/>
      <c r="D54" s="58"/>
      <c r="E54" s="58"/>
      <c r="F54" s="58"/>
      <c r="G54" s="58"/>
      <c r="H54" s="58"/>
    </row>
    <row r="55" spans="1:9" x14ac:dyDescent="0.2">
      <c r="A55" s="108"/>
      <c r="B55" s="58"/>
      <c r="C55" s="58"/>
      <c r="D55" s="109"/>
      <c r="E55" s="58"/>
      <c r="F55" s="58"/>
      <c r="G55" s="58"/>
      <c r="H55" s="58"/>
    </row>
    <row r="56" spans="1:9" x14ac:dyDescent="0.2">
      <c r="A56" s="108"/>
      <c r="B56" s="58"/>
      <c r="C56" s="58"/>
      <c r="D56" s="109"/>
      <c r="E56" s="58"/>
      <c r="F56" s="58"/>
      <c r="G56" s="58"/>
      <c r="H56" s="58"/>
    </row>
    <row r="58" spans="1:9" ht="20.25" x14ac:dyDescent="0.3">
      <c r="A58" s="129" t="s">
        <v>172</v>
      </c>
    </row>
    <row r="60" spans="1:9" ht="15" x14ac:dyDescent="0.25">
      <c r="A60" s="130" t="s">
        <v>156</v>
      </c>
      <c r="D60" s="130" t="s">
        <v>156</v>
      </c>
      <c r="I60" s="130" t="s">
        <v>159</v>
      </c>
    </row>
    <row r="61" spans="1:9" x14ac:dyDescent="0.2">
      <c r="A61" s="107" t="s">
        <v>157</v>
      </c>
      <c r="D61" s="107" t="s">
        <v>158</v>
      </c>
      <c r="I61" s="107" t="s">
        <v>173</v>
      </c>
    </row>
    <row r="62" spans="1:9" x14ac:dyDescent="0.2">
      <c r="A62" s="107" t="s">
        <v>174</v>
      </c>
      <c r="D62" s="107" t="s">
        <v>174</v>
      </c>
      <c r="I62" s="107" t="s">
        <v>174</v>
      </c>
    </row>
    <row r="63" spans="1:9" x14ac:dyDescent="0.2">
      <c r="A63" s="107" t="s">
        <v>175</v>
      </c>
      <c r="D63" s="107" t="s">
        <v>175</v>
      </c>
      <c r="I63" s="107" t="s">
        <v>175</v>
      </c>
    </row>
    <row r="68" spans="1:4" ht="20.25" x14ac:dyDescent="0.3">
      <c r="A68" s="129" t="s">
        <v>172</v>
      </c>
    </row>
    <row r="70" spans="1:4" ht="15" x14ac:dyDescent="0.25">
      <c r="A70" s="130" t="s">
        <v>159</v>
      </c>
      <c r="D70" s="130" t="s">
        <v>159</v>
      </c>
    </row>
    <row r="71" spans="1:4" x14ac:dyDescent="0.2">
      <c r="A71" s="107" t="s">
        <v>173</v>
      </c>
      <c r="D71" s="107" t="s">
        <v>176</v>
      </c>
    </row>
    <row r="72" spans="1:4" x14ac:dyDescent="0.2">
      <c r="A72" s="107" t="s">
        <v>177</v>
      </c>
      <c r="D72" s="107" t="s">
        <v>177</v>
      </c>
    </row>
    <row r="79" spans="1:4" ht="15" x14ac:dyDescent="0.25">
      <c r="A79" s="1" t="s">
        <v>119</v>
      </c>
    </row>
    <row r="81" spans="1:5" x14ac:dyDescent="0.2">
      <c r="B81" s="76" t="s">
        <v>221</v>
      </c>
    </row>
    <row r="82" spans="1:5" x14ac:dyDescent="0.2">
      <c r="B82" s="76" t="s">
        <v>222</v>
      </c>
    </row>
    <row r="83" spans="1:5" x14ac:dyDescent="0.2">
      <c r="B83" s="76" t="s">
        <v>223</v>
      </c>
    </row>
    <row r="84" spans="1:5" x14ac:dyDescent="0.2">
      <c r="B84" s="58"/>
    </row>
    <row r="85" spans="1:5" x14ac:dyDescent="0.2">
      <c r="B85" s="76" t="s">
        <v>224</v>
      </c>
    </row>
    <row r="86" spans="1:5" x14ac:dyDescent="0.2">
      <c r="B86" s="76" t="s">
        <v>225</v>
      </c>
    </row>
    <row r="89" spans="1:5" ht="15.75" x14ac:dyDescent="0.25">
      <c r="A89" s="22" t="s">
        <v>194</v>
      </c>
    </row>
    <row r="90" spans="1:5" x14ac:dyDescent="0.2">
      <c r="A90" s="23" t="s">
        <v>163</v>
      </c>
    </row>
    <row r="91" spans="1:5" x14ac:dyDescent="0.2">
      <c r="A91" s="23" t="s">
        <v>162</v>
      </c>
    </row>
    <row r="93" spans="1:5" x14ac:dyDescent="0.2">
      <c r="B93" s="4" t="s">
        <v>193</v>
      </c>
      <c r="C93" t="s">
        <v>91</v>
      </c>
    </row>
    <row r="94" spans="1:5" x14ac:dyDescent="0.2">
      <c r="B94" s="15" t="s">
        <v>125</v>
      </c>
      <c r="C94" s="11" t="s">
        <v>102</v>
      </c>
      <c r="D94" s="11"/>
      <c r="E94" s="11"/>
    </row>
    <row r="95" spans="1:5" x14ac:dyDescent="0.2">
      <c r="B95" s="16" t="s">
        <v>125</v>
      </c>
      <c r="C95" s="10" t="s">
        <v>82</v>
      </c>
      <c r="D95" s="10"/>
      <c r="E95" s="10"/>
    </row>
    <row r="96" spans="1:5" x14ac:dyDescent="0.2">
      <c r="B96" s="17" t="s">
        <v>125</v>
      </c>
      <c r="C96" s="3" t="s">
        <v>101</v>
      </c>
      <c r="D96" s="3"/>
      <c r="E96" s="3"/>
    </row>
    <row r="97" spans="2:5" x14ac:dyDescent="0.2">
      <c r="B97" s="18" t="s">
        <v>86</v>
      </c>
      <c r="C97" s="12" t="s">
        <v>184</v>
      </c>
      <c r="D97" s="12"/>
      <c r="E97" s="12"/>
    </row>
    <row r="127" spans="1:1" ht="15.75" x14ac:dyDescent="0.25">
      <c r="A127" s="22" t="s">
        <v>195</v>
      </c>
    </row>
    <row r="128" spans="1:1" x14ac:dyDescent="0.2">
      <c r="A128" s="23" t="s">
        <v>168</v>
      </c>
    </row>
    <row r="129" spans="1:1" x14ac:dyDescent="0.2">
      <c r="A129" s="23" t="s">
        <v>160</v>
      </c>
    </row>
    <row r="166" spans="1:13" ht="15" x14ac:dyDescent="0.25">
      <c r="A166" s="1" t="s">
        <v>100</v>
      </c>
    </row>
    <row r="167" spans="1:13" ht="134.25" customHeight="1" x14ac:dyDescent="0.2">
      <c r="A167" s="131" t="s">
        <v>229</v>
      </c>
      <c r="B167" s="131"/>
      <c r="C167" s="131"/>
      <c r="D167" s="131"/>
      <c r="E167" s="131"/>
      <c r="F167" s="131"/>
      <c r="G167" s="131"/>
      <c r="H167" s="131"/>
      <c r="I167" s="131"/>
      <c r="J167" s="131"/>
      <c r="K167" s="131"/>
      <c r="L167" s="131"/>
      <c r="M167" s="131"/>
    </row>
  </sheetData>
  <sheetProtection sheet="1" objects="1" scenarios="1"/>
  <mergeCells count="1">
    <mergeCell ref="A167:M167"/>
  </mergeCells>
  <hyperlinks>
    <hyperlink ref="B83" r:id="rId1" tooltip="Download" display="https://www.trimo-group.com/files/downloads/Trimoterm Fireproof Panels Brochure.pdf" xr:uid="{48AA9B33-535E-4078-B6C9-87E36A6F41EF}"/>
    <hyperlink ref="B85" r:id="rId2" display="pack" xr:uid="{FF8DC6B2-7B27-4D69-A1DE-691A4616BE9F}"/>
    <hyperlink ref="B86" r:id="rId3" xr:uid="{039E88F4-796D-4E36-AE5E-0A622B74ADDE}"/>
    <hyperlink ref="B82" r:id="rId4" xr:uid="{B0BEE356-AF4B-404E-8E0D-979E83E1D906}"/>
    <hyperlink ref="B81" r:id="rId5" tooltip="Download" display="https://www.trimo-group.com/files/downloads/Trimoterm Technical Specification.pdf" xr:uid="{E6744FE5-EA78-4217-80B6-1090A5D45EF6}"/>
  </hyperlinks>
  <pageMargins left="0.39370078740157483" right="0.39370078740157483" top="0.39370078740157483" bottom="0.39370078740157483" header="0.31496062992125984" footer="0.31496062992125984"/>
  <pageSetup paperSize="9" orientation="landscape" r:id="rId6"/>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4E15-6FBA-4165-B623-F24646302472}">
  <sheetPr codeName="Sheet10"/>
  <dimension ref="A1:C7"/>
  <sheetViews>
    <sheetView workbookViewId="0">
      <selection activeCell="F18" sqref="F18"/>
    </sheetView>
  </sheetViews>
  <sheetFormatPr defaultRowHeight="15" x14ac:dyDescent="0.25"/>
  <cols>
    <col min="1" max="1" width="9" style="24"/>
    <col min="2" max="2" width="10.5" style="25" customWidth="1"/>
    <col min="3" max="3" width="65" style="24" customWidth="1"/>
  </cols>
  <sheetData>
    <row r="1" spans="1:3" x14ac:dyDescent="0.25">
      <c r="A1" s="24" t="s">
        <v>22</v>
      </c>
      <c r="B1" s="25" t="s">
        <v>23</v>
      </c>
      <c r="C1" s="24" t="s">
        <v>124</v>
      </c>
    </row>
    <row r="2" spans="1:3" x14ac:dyDescent="0.25">
      <c r="A2" s="24" t="s">
        <v>24</v>
      </c>
      <c r="B2" s="26">
        <v>45323</v>
      </c>
      <c r="C2" s="24" t="s">
        <v>22</v>
      </c>
    </row>
    <row r="3" spans="1:3" x14ac:dyDescent="0.25">
      <c r="A3" s="96" t="s">
        <v>32</v>
      </c>
      <c r="B3" s="26">
        <v>45573</v>
      </c>
      <c r="C3" s="24" t="s">
        <v>212</v>
      </c>
    </row>
    <row r="4" spans="1:3" ht="60" x14ac:dyDescent="0.2">
      <c r="A4" s="99" t="s">
        <v>33</v>
      </c>
      <c r="B4" s="100">
        <v>45831</v>
      </c>
      <c r="C4" s="101" t="s">
        <v>166</v>
      </c>
    </row>
    <row r="5" spans="1:3" x14ac:dyDescent="0.25">
      <c r="A5" s="27" t="s">
        <v>61</v>
      </c>
      <c r="B5" s="26">
        <v>46063</v>
      </c>
      <c r="C5" s="24" t="s">
        <v>185</v>
      </c>
    </row>
    <row r="6" spans="1:3" x14ac:dyDescent="0.25">
      <c r="A6" s="27" t="s">
        <v>73</v>
      </c>
      <c r="B6" s="26">
        <v>46122</v>
      </c>
      <c r="C6" s="24" t="s">
        <v>74</v>
      </c>
    </row>
    <row r="7" spans="1:3" x14ac:dyDescent="0.25">
      <c r="A7" s="27" t="s">
        <v>75</v>
      </c>
      <c r="B7" s="26">
        <v>46155</v>
      </c>
      <c r="C7" s="24" t="s">
        <v>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62"/>
  <sheetViews>
    <sheetView showGridLines="0" tabSelected="1" zoomScaleNormal="100" zoomScaleSheetLayoutView="70" workbookViewId="0">
      <selection activeCell="F1" sqref="F1"/>
    </sheetView>
  </sheetViews>
  <sheetFormatPr defaultColWidth="9" defaultRowHeight="14.25" x14ac:dyDescent="0.2"/>
  <cols>
    <col min="1" max="1" width="17.625" style="58" customWidth="1"/>
    <col min="2" max="2" width="14.625" style="58" customWidth="1"/>
    <col min="3" max="7" width="10.125" style="58" customWidth="1"/>
    <col min="8" max="8" width="10.75" style="58" customWidth="1"/>
    <col min="9" max="9" width="10.625" style="58" customWidth="1"/>
    <col min="10" max="11" width="12.625" style="58" customWidth="1"/>
    <col min="12" max="13" width="10.625" style="58" customWidth="1"/>
    <col min="14" max="15" width="12.625" style="58" customWidth="1"/>
    <col min="16" max="16" width="10.625" style="58" customWidth="1"/>
    <col min="17" max="17" width="24.625" style="58" customWidth="1"/>
    <col min="18" max="18" width="10.625" style="58" customWidth="1"/>
    <col min="19" max="16384" width="9" style="58"/>
  </cols>
  <sheetData>
    <row r="1" spans="1:15" s="43" customFormat="1" ht="15.75" x14ac:dyDescent="0.25">
      <c r="B1" s="44"/>
      <c r="C1" s="45" t="s">
        <v>120</v>
      </c>
    </row>
    <row r="2" spans="1:15" s="43" customFormat="1" ht="26.25" x14ac:dyDescent="0.4">
      <c r="A2" s="46"/>
      <c r="B2" s="44"/>
      <c r="C2" s="47" t="s">
        <v>197</v>
      </c>
    </row>
    <row r="3" spans="1:15" s="43" customFormat="1" ht="15.75" x14ac:dyDescent="0.25">
      <c r="A3" s="46"/>
      <c r="B3" s="44"/>
      <c r="C3" s="48" t="s">
        <v>22</v>
      </c>
      <c r="D3" s="49" t="str" cm="1">
        <f t="array" ref="D3">LOOKUP(2,1/(Updates!A:A&lt;&gt;""),Updates!A:A)</f>
        <v>1.4.1</v>
      </c>
      <c r="E3" s="30" t="s">
        <v>196</v>
      </c>
      <c r="G3" s="46"/>
    </row>
    <row r="4" spans="1:15" s="43" customFormat="1" x14ac:dyDescent="0.2"/>
    <row r="5" spans="1:15" ht="15" customHeight="1" x14ac:dyDescent="0.25">
      <c r="A5" s="84" t="s">
        <v>117</v>
      </c>
      <c r="B5" s="62"/>
      <c r="C5" s="32"/>
      <c r="G5" s="132" t="s">
        <v>226</v>
      </c>
      <c r="H5" s="132"/>
      <c r="I5" s="132"/>
      <c r="J5" s="132"/>
      <c r="K5" s="132"/>
    </row>
    <row r="6" spans="1:15" ht="15" x14ac:dyDescent="0.25">
      <c r="A6" s="84" t="s">
        <v>189</v>
      </c>
      <c r="B6" s="62"/>
      <c r="C6" s="32"/>
      <c r="G6" s="132"/>
      <c r="H6" s="132"/>
      <c r="I6" s="132"/>
      <c r="J6" s="132"/>
      <c r="K6" s="132"/>
    </row>
    <row r="7" spans="1:15" ht="15" x14ac:dyDescent="0.25">
      <c r="A7" s="84" t="s">
        <v>104</v>
      </c>
      <c r="B7" s="62"/>
      <c r="C7" s="32"/>
      <c r="G7" s="132"/>
      <c r="H7" s="132"/>
      <c r="I7" s="132"/>
      <c r="J7" s="132"/>
      <c r="K7" s="132"/>
    </row>
    <row r="8" spans="1:15" ht="15" x14ac:dyDescent="0.25">
      <c r="A8" s="84" t="s">
        <v>103</v>
      </c>
      <c r="B8" s="62"/>
      <c r="C8" s="32"/>
      <c r="G8" s="132"/>
      <c r="H8" s="132"/>
      <c r="I8" s="132"/>
      <c r="J8" s="132"/>
      <c r="K8" s="132"/>
    </row>
    <row r="9" spans="1:15" ht="15" x14ac:dyDescent="0.25">
      <c r="A9" s="84" t="s">
        <v>122</v>
      </c>
      <c r="B9" s="62"/>
      <c r="C9" s="32"/>
      <c r="G9" s="132"/>
      <c r="H9" s="132"/>
      <c r="I9" s="132"/>
      <c r="J9" s="132"/>
      <c r="K9" s="132"/>
    </row>
    <row r="12" spans="1:15" ht="15" x14ac:dyDescent="0.25">
      <c r="A12" s="84" t="s">
        <v>121</v>
      </c>
      <c r="B12" s="62"/>
      <c r="C12" s="32"/>
    </row>
    <row r="13" spans="1:15" ht="15" x14ac:dyDescent="0.25">
      <c r="A13" s="84" t="s">
        <v>123</v>
      </c>
      <c r="B13" s="62"/>
      <c r="C13" s="32"/>
    </row>
    <row r="14" spans="1:15" ht="15.75" x14ac:dyDescent="0.25">
      <c r="A14" s="84" t="s">
        <v>85</v>
      </c>
      <c r="B14" s="62"/>
      <c r="C14" s="32"/>
      <c r="M14" s="63"/>
      <c r="O14" s="60"/>
    </row>
    <row r="15" spans="1:15" x14ac:dyDescent="0.2">
      <c r="G15" s="63" t="s">
        <v>227</v>
      </c>
      <c r="M15" s="63"/>
    </row>
    <row r="16" spans="1:15" x14ac:dyDescent="0.2">
      <c r="G16" s="63" t="s">
        <v>228</v>
      </c>
      <c r="M16" s="63"/>
    </row>
    <row r="17" spans="1:19" ht="15" x14ac:dyDescent="0.25">
      <c r="A17" s="84" t="s">
        <v>95</v>
      </c>
      <c r="B17" s="62"/>
      <c r="C17" s="32"/>
      <c r="G17" s="63" t="s">
        <v>217</v>
      </c>
    </row>
    <row r="21" spans="1:19" s="43" customFormat="1" ht="15.75" customHeight="1" x14ac:dyDescent="0.2">
      <c r="A21" s="136" t="s">
        <v>109</v>
      </c>
      <c r="B21" s="136"/>
      <c r="C21" s="136"/>
      <c r="D21" s="136" t="s">
        <v>111</v>
      </c>
      <c r="E21" s="136"/>
      <c r="F21" s="136"/>
      <c r="G21" s="136" t="s">
        <v>112</v>
      </c>
      <c r="H21" s="136"/>
      <c r="I21" s="133" t="s">
        <v>190</v>
      </c>
      <c r="J21" s="134"/>
      <c r="K21" s="134"/>
      <c r="L21" s="135"/>
      <c r="M21" s="133" t="s">
        <v>191</v>
      </c>
      <c r="N21" s="134"/>
      <c r="O21" s="134"/>
      <c r="P21" s="135"/>
      <c r="Q21" s="42" t="s">
        <v>1</v>
      </c>
      <c r="R21" s="42" t="s">
        <v>107</v>
      </c>
      <c r="S21" s="103" t="s">
        <v>113</v>
      </c>
    </row>
    <row r="22" spans="1:19" ht="3" customHeight="1" x14ac:dyDescent="0.25">
      <c r="A22" s="19"/>
      <c r="B22" s="19"/>
      <c r="C22" s="19"/>
      <c r="D22" s="19"/>
      <c r="E22" s="19"/>
      <c r="F22" s="19"/>
      <c r="G22" s="19"/>
      <c r="H22" s="19"/>
      <c r="I22" s="19"/>
      <c r="J22" s="19"/>
      <c r="K22" s="19"/>
      <c r="L22" s="19"/>
      <c r="M22" s="19"/>
      <c r="N22" s="19"/>
      <c r="O22" s="19"/>
      <c r="P22" s="19"/>
      <c r="Q22" s="19"/>
      <c r="R22" s="19"/>
      <c r="S22" s="102"/>
    </row>
    <row r="23" spans="1:19" s="43" customFormat="1" ht="45" x14ac:dyDescent="0.2">
      <c r="A23" s="86" t="s">
        <v>94</v>
      </c>
      <c r="B23" s="87" t="s">
        <v>4</v>
      </c>
      <c r="C23" s="87" t="s">
        <v>108</v>
      </c>
      <c r="D23" s="87" t="s">
        <v>106</v>
      </c>
      <c r="E23" s="87" t="s">
        <v>90</v>
      </c>
      <c r="F23" s="87" t="s">
        <v>2</v>
      </c>
      <c r="G23" s="87" t="s">
        <v>112</v>
      </c>
      <c r="H23" s="87" t="s">
        <v>187</v>
      </c>
      <c r="I23" s="87" t="s">
        <v>88</v>
      </c>
      <c r="J23" s="87" t="s">
        <v>83</v>
      </c>
      <c r="K23" s="87" t="s">
        <v>92</v>
      </c>
      <c r="L23" s="87" t="s">
        <v>115</v>
      </c>
      <c r="M23" s="87" t="s">
        <v>89</v>
      </c>
      <c r="N23" s="87" t="s">
        <v>84</v>
      </c>
      <c r="O23" s="87" t="s">
        <v>93</v>
      </c>
      <c r="P23" s="87" t="s">
        <v>116</v>
      </c>
      <c r="Q23" s="87" t="s">
        <v>1</v>
      </c>
      <c r="R23" s="88" t="s">
        <v>165</v>
      </c>
      <c r="S23" s="87" t="s">
        <v>113</v>
      </c>
    </row>
    <row r="24" spans="1:19" x14ac:dyDescent="0.2">
      <c r="A24" s="33"/>
      <c r="B24" s="5"/>
      <c r="C24" s="5"/>
      <c r="D24" s="6"/>
      <c r="E24" s="5"/>
      <c r="F24" s="7"/>
      <c r="G24" s="5" t="s">
        <v>20</v>
      </c>
      <c r="H24" s="5"/>
      <c r="I24" s="14"/>
      <c r="J24" s="5"/>
      <c r="K24" s="5"/>
      <c r="L24" s="5"/>
      <c r="M24" s="14"/>
      <c r="N24" s="5"/>
      <c r="O24" s="5"/>
      <c r="P24" s="5"/>
      <c r="Q24" s="8"/>
      <c r="R24" s="34">
        <f t="shared" ref="R24:R26" si="0">C24*D24/1000*F24/1000</f>
        <v>0</v>
      </c>
      <c r="S24" s="104"/>
    </row>
    <row r="25" spans="1:19" x14ac:dyDescent="0.2">
      <c r="A25" s="33"/>
      <c r="B25" s="5"/>
      <c r="C25" s="5"/>
      <c r="D25" s="6"/>
      <c r="E25" s="5"/>
      <c r="F25" s="7"/>
      <c r="G25" s="5" t="s">
        <v>20</v>
      </c>
      <c r="H25" s="5"/>
      <c r="I25" s="14"/>
      <c r="J25" s="5"/>
      <c r="K25" s="5"/>
      <c r="L25" s="5"/>
      <c r="M25" s="14"/>
      <c r="N25" s="5"/>
      <c r="O25" s="5"/>
      <c r="P25" s="5"/>
      <c r="Q25" s="8"/>
      <c r="R25" s="34">
        <f t="shared" si="0"/>
        <v>0</v>
      </c>
      <c r="S25" s="104"/>
    </row>
    <row r="26" spans="1:19" x14ac:dyDescent="0.2">
      <c r="A26" s="33"/>
      <c r="B26" s="5"/>
      <c r="C26" s="5"/>
      <c r="D26" s="6"/>
      <c r="E26" s="5"/>
      <c r="F26" s="7"/>
      <c r="G26" s="5" t="s">
        <v>20</v>
      </c>
      <c r="H26" s="5"/>
      <c r="I26" s="14"/>
      <c r="J26" s="5"/>
      <c r="K26" s="5"/>
      <c r="L26" s="5"/>
      <c r="M26" s="14"/>
      <c r="N26" s="5"/>
      <c r="O26" s="5"/>
      <c r="P26" s="5"/>
      <c r="Q26" s="8"/>
      <c r="R26" s="34">
        <f t="shared" si="0"/>
        <v>0</v>
      </c>
      <c r="S26" s="104"/>
    </row>
    <row r="27" spans="1:19" x14ac:dyDescent="0.2">
      <c r="A27" s="33"/>
      <c r="B27" s="5"/>
      <c r="C27" s="5"/>
      <c r="D27" s="6"/>
      <c r="E27" s="5"/>
      <c r="F27" s="7"/>
      <c r="G27" s="5" t="s">
        <v>20</v>
      </c>
      <c r="H27" s="5"/>
      <c r="I27" s="14"/>
      <c r="J27" s="5"/>
      <c r="K27" s="5"/>
      <c r="L27" s="5"/>
      <c r="M27" s="14"/>
      <c r="N27" s="5"/>
      <c r="O27" s="5"/>
      <c r="P27" s="5"/>
      <c r="Q27" s="8"/>
      <c r="R27" s="34">
        <f>C27*D27/1000*F27/1000</f>
        <v>0</v>
      </c>
      <c r="S27" s="104"/>
    </row>
    <row r="28" spans="1:19" x14ac:dyDescent="0.2">
      <c r="A28" s="33"/>
      <c r="B28" s="5"/>
      <c r="C28" s="5"/>
      <c r="D28" s="6"/>
      <c r="E28" s="5"/>
      <c r="F28" s="7"/>
      <c r="G28" s="5" t="s">
        <v>20</v>
      </c>
      <c r="H28" s="5"/>
      <c r="I28" s="14"/>
      <c r="J28" s="5"/>
      <c r="K28" s="5"/>
      <c r="L28" s="5"/>
      <c r="M28" s="14"/>
      <c r="N28" s="5"/>
      <c r="O28" s="5"/>
      <c r="P28" s="5"/>
      <c r="Q28" s="8"/>
      <c r="R28" s="34">
        <f>C28*D28/1000*F28/1000</f>
        <v>0</v>
      </c>
      <c r="S28" s="104"/>
    </row>
    <row r="29" spans="1:19" x14ac:dyDescent="0.2">
      <c r="A29" s="33"/>
      <c r="B29" s="5"/>
      <c r="C29" s="5"/>
      <c r="D29" s="6"/>
      <c r="E29" s="5"/>
      <c r="F29" s="7"/>
      <c r="G29" s="5" t="s">
        <v>20</v>
      </c>
      <c r="H29" s="5"/>
      <c r="I29" s="14"/>
      <c r="J29" s="5"/>
      <c r="K29" s="5"/>
      <c r="L29" s="5"/>
      <c r="M29" s="14"/>
      <c r="N29" s="5"/>
      <c r="O29" s="5"/>
      <c r="P29" s="5"/>
      <c r="Q29" s="8"/>
      <c r="R29" s="34">
        <f>C29*D29/1000*F29/1000</f>
        <v>0</v>
      </c>
      <c r="S29" s="104"/>
    </row>
    <row r="30" spans="1:19" x14ac:dyDescent="0.2">
      <c r="A30" s="33"/>
      <c r="B30" s="5"/>
      <c r="C30" s="5"/>
      <c r="D30" s="6"/>
      <c r="E30" s="5"/>
      <c r="F30" s="7"/>
      <c r="G30" s="5" t="s">
        <v>20</v>
      </c>
      <c r="H30" s="5"/>
      <c r="I30" s="14"/>
      <c r="J30" s="5"/>
      <c r="K30" s="5"/>
      <c r="L30" s="5"/>
      <c r="M30" s="14"/>
      <c r="N30" s="5"/>
      <c r="O30" s="5"/>
      <c r="P30" s="5"/>
      <c r="Q30" s="8"/>
      <c r="R30" s="34">
        <f t="shared" ref="R30:R32" si="1">C30*D30/1000*F30/1000</f>
        <v>0</v>
      </c>
      <c r="S30" s="104"/>
    </row>
    <row r="31" spans="1:19" x14ac:dyDescent="0.2">
      <c r="A31" s="33"/>
      <c r="B31" s="5"/>
      <c r="C31" s="5"/>
      <c r="D31" s="6"/>
      <c r="E31" s="5"/>
      <c r="F31" s="7"/>
      <c r="G31" s="5" t="s">
        <v>20</v>
      </c>
      <c r="H31" s="5"/>
      <c r="I31" s="14"/>
      <c r="J31" s="5"/>
      <c r="K31" s="5"/>
      <c r="L31" s="5"/>
      <c r="M31" s="14"/>
      <c r="N31" s="5"/>
      <c r="O31" s="5"/>
      <c r="P31" s="5"/>
      <c r="Q31" s="8"/>
      <c r="R31" s="34">
        <f t="shared" si="1"/>
        <v>0</v>
      </c>
      <c r="S31" s="104"/>
    </row>
    <row r="32" spans="1:19" x14ac:dyDescent="0.2">
      <c r="A32" s="33"/>
      <c r="B32" s="5"/>
      <c r="C32" s="5"/>
      <c r="D32" s="6"/>
      <c r="E32" s="5"/>
      <c r="F32" s="7"/>
      <c r="G32" s="5" t="s">
        <v>20</v>
      </c>
      <c r="H32" s="5"/>
      <c r="I32" s="14"/>
      <c r="J32" s="5"/>
      <c r="K32" s="5"/>
      <c r="L32" s="5"/>
      <c r="M32" s="14"/>
      <c r="N32" s="5"/>
      <c r="O32" s="5"/>
      <c r="P32" s="5"/>
      <c r="Q32" s="8"/>
      <c r="R32" s="34">
        <f t="shared" si="1"/>
        <v>0</v>
      </c>
      <c r="S32" s="104"/>
    </row>
    <row r="33" spans="1:19" x14ac:dyDescent="0.2">
      <c r="A33" s="35" t="s">
        <v>78</v>
      </c>
      <c r="B33" s="36" t="s">
        <v>0</v>
      </c>
      <c r="C33" s="36">
        <v>0</v>
      </c>
      <c r="D33" s="37">
        <v>5000</v>
      </c>
      <c r="E33" s="36">
        <v>150</v>
      </c>
      <c r="F33" s="38">
        <v>1000</v>
      </c>
      <c r="G33" s="36" t="s">
        <v>20</v>
      </c>
      <c r="H33" s="36" t="s">
        <v>3</v>
      </c>
      <c r="I33" s="39">
        <v>0.6</v>
      </c>
      <c r="J33" s="36" t="s">
        <v>21</v>
      </c>
      <c r="K33" s="36" t="s">
        <v>19</v>
      </c>
      <c r="L33" s="36" t="s">
        <v>5</v>
      </c>
      <c r="M33" s="39">
        <v>0.5</v>
      </c>
      <c r="N33" s="36" t="s">
        <v>21</v>
      </c>
      <c r="O33" s="36" t="s">
        <v>19</v>
      </c>
      <c r="P33" s="36" t="s">
        <v>18</v>
      </c>
      <c r="Q33" s="40" t="s">
        <v>80</v>
      </c>
      <c r="R33" s="41">
        <f>C33*D33/1000*F33/1000</f>
        <v>0</v>
      </c>
      <c r="S33" s="40" t="s">
        <v>114</v>
      </c>
    </row>
    <row r="34" spans="1:19" x14ac:dyDescent="0.2">
      <c r="A34" s="52"/>
      <c r="B34" s="53"/>
      <c r="C34" s="53"/>
      <c r="D34" s="54"/>
      <c r="E34" s="53"/>
      <c r="F34" s="53"/>
      <c r="G34" s="53"/>
      <c r="H34" s="53"/>
      <c r="I34" s="53"/>
      <c r="J34" s="53"/>
      <c r="K34" s="53"/>
      <c r="L34" s="53"/>
      <c r="M34" s="53"/>
      <c r="N34" s="53"/>
      <c r="O34" s="53"/>
      <c r="P34" s="53"/>
      <c r="Q34" s="57" t="s">
        <v>167</v>
      </c>
      <c r="R34" s="56">
        <f>SUBTOTAL(109,Table1[Total
Q×L×M '[m²']])</f>
        <v>0</v>
      </c>
      <c r="S34" s="53"/>
    </row>
    <row r="35" spans="1:19" x14ac:dyDescent="0.2">
      <c r="A35" s="63"/>
      <c r="C35" s="64"/>
      <c r="Q35" s="65"/>
      <c r="R35" s="66"/>
    </row>
    <row r="36" spans="1:19" ht="15" x14ac:dyDescent="0.25">
      <c r="A36" s="67" t="s">
        <v>126</v>
      </c>
      <c r="C36" s="64"/>
      <c r="Q36" s="65"/>
      <c r="R36" s="66"/>
    </row>
    <row r="37" spans="1:19" x14ac:dyDescent="0.2">
      <c r="A37" s="91" t="s">
        <v>29</v>
      </c>
      <c r="B37" s="92" t="s">
        <v>154</v>
      </c>
      <c r="C37" s="93"/>
      <c r="D37" s="94"/>
      <c r="E37" s="89"/>
      <c r="F37" s="94" t="s">
        <v>30</v>
      </c>
      <c r="Q37" s="65"/>
      <c r="R37" s="66"/>
    </row>
    <row r="38" spans="1:19" x14ac:dyDescent="0.2">
      <c r="A38" s="91" t="s">
        <v>77</v>
      </c>
      <c r="B38" s="92" t="s">
        <v>155</v>
      </c>
      <c r="C38" s="93"/>
      <c r="D38" s="94"/>
      <c r="E38" s="89"/>
      <c r="F38" s="94" t="s">
        <v>30</v>
      </c>
      <c r="Q38" s="65"/>
      <c r="R38" s="66"/>
    </row>
    <row r="39" spans="1:19" x14ac:dyDescent="0.2">
      <c r="A39" s="91" t="s">
        <v>31</v>
      </c>
      <c r="B39" s="92" t="s">
        <v>127</v>
      </c>
      <c r="C39" s="93"/>
      <c r="D39" s="94"/>
      <c r="E39" s="61"/>
      <c r="F39" s="95" t="s">
        <v>30</v>
      </c>
      <c r="G39" s="90" t="s">
        <v>128</v>
      </c>
      <c r="Q39" s="65"/>
      <c r="R39" s="66"/>
    </row>
    <row r="40" spans="1:19" x14ac:dyDescent="0.2">
      <c r="A40" s="63"/>
      <c r="C40" s="64"/>
      <c r="K40" s="107" t="s">
        <v>213</v>
      </c>
      <c r="Q40" s="65"/>
      <c r="R40" s="66"/>
    </row>
    <row r="41" spans="1:19" ht="15" x14ac:dyDescent="0.25">
      <c r="A41" s="67" t="s">
        <v>194</v>
      </c>
      <c r="K41" s="108" t="s">
        <v>62</v>
      </c>
    </row>
    <row r="42" spans="1:19" ht="14.25" customHeight="1" x14ac:dyDescent="0.25">
      <c r="A42" s="67"/>
    </row>
    <row r="43" spans="1:19" ht="14.25" customHeight="1" x14ac:dyDescent="0.25">
      <c r="A43" s="58" t="s">
        <v>164</v>
      </c>
      <c r="K43" s="110" t="s">
        <v>63</v>
      </c>
      <c r="L43" s="110" t="s">
        <v>64</v>
      </c>
      <c r="M43" s="110" t="s">
        <v>65</v>
      </c>
      <c r="N43" s="110">
        <v>60</v>
      </c>
      <c r="O43" s="110">
        <v>1000</v>
      </c>
      <c r="P43" s="110" t="s">
        <v>5</v>
      </c>
      <c r="Q43" s="110" t="s">
        <v>18</v>
      </c>
      <c r="R43" s="68"/>
    </row>
    <row r="44" spans="1:19" ht="14.25" customHeight="1" x14ac:dyDescent="0.25">
      <c r="K44" s="111" t="s">
        <v>66</v>
      </c>
      <c r="L44" s="111" t="s">
        <v>66</v>
      </c>
      <c r="M44" s="111" t="s">
        <v>66</v>
      </c>
      <c r="N44" s="111" t="s">
        <v>66</v>
      </c>
      <c r="O44" s="111" t="s">
        <v>66</v>
      </c>
      <c r="P44" s="111" t="s">
        <v>66</v>
      </c>
      <c r="Q44" s="111" t="s">
        <v>66</v>
      </c>
      <c r="R44" s="68"/>
    </row>
    <row r="45" spans="1:19" ht="14.25" customHeight="1" x14ac:dyDescent="0.25">
      <c r="A45" s="58" t="s">
        <v>168</v>
      </c>
      <c r="K45" s="112" t="s">
        <v>143</v>
      </c>
      <c r="L45" s="112" t="s">
        <v>187</v>
      </c>
      <c r="M45" s="112" t="s">
        <v>112</v>
      </c>
      <c r="N45" s="112" t="s">
        <v>144</v>
      </c>
      <c r="O45" s="112" t="s">
        <v>56</v>
      </c>
      <c r="P45" s="113" t="s">
        <v>145</v>
      </c>
      <c r="Q45" s="113" t="s">
        <v>146</v>
      </c>
      <c r="R45" s="68"/>
    </row>
    <row r="46" spans="1:19" ht="14.25" customHeight="1" x14ac:dyDescent="0.25">
      <c r="A46" s="58" t="s">
        <v>161</v>
      </c>
      <c r="N46" s="112" t="s">
        <v>67</v>
      </c>
      <c r="O46" s="112" t="s">
        <v>68</v>
      </c>
      <c r="P46" s="113" t="s">
        <v>147</v>
      </c>
      <c r="Q46" s="113" t="s">
        <v>148</v>
      </c>
      <c r="R46" s="68"/>
    </row>
    <row r="47" spans="1:19" ht="14.25" customHeight="1" x14ac:dyDescent="0.2">
      <c r="P47" s="113" t="s">
        <v>149</v>
      </c>
      <c r="Q47" s="113" t="s">
        <v>149</v>
      </c>
    </row>
    <row r="48" spans="1:19" ht="14.25" customHeight="1" x14ac:dyDescent="0.25">
      <c r="B48" s="61" t="s">
        <v>193</v>
      </c>
      <c r="C48" s="58" t="s">
        <v>91</v>
      </c>
      <c r="R48" s="68"/>
    </row>
    <row r="49" spans="1:18" ht="14.25" customHeight="1" x14ac:dyDescent="0.25">
      <c r="B49" s="8" t="s">
        <v>125</v>
      </c>
      <c r="C49" s="69" t="s">
        <v>102</v>
      </c>
      <c r="D49" s="69"/>
      <c r="E49" s="69"/>
      <c r="R49" s="68"/>
    </row>
    <row r="50" spans="1:18" ht="14.25" customHeight="1" x14ac:dyDescent="0.2">
      <c r="B50" s="70" t="s">
        <v>125</v>
      </c>
      <c r="C50" s="71" t="s">
        <v>82</v>
      </c>
      <c r="D50" s="71"/>
      <c r="E50" s="71"/>
      <c r="K50" s="107" t="s">
        <v>214</v>
      </c>
    </row>
    <row r="51" spans="1:18" ht="14.25" customHeight="1" x14ac:dyDescent="0.2">
      <c r="B51" s="72" t="s">
        <v>125</v>
      </c>
      <c r="C51" s="73" t="s">
        <v>101</v>
      </c>
      <c r="D51" s="73"/>
      <c r="E51" s="73"/>
    </row>
    <row r="52" spans="1:18" ht="14.25" customHeight="1" x14ac:dyDescent="0.2">
      <c r="B52" s="74" t="s">
        <v>86</v>
      </c>
      <c r="C52" s="75" t="s">
        <v>184</v>
      </c>
      <c r="D52" s="75"/>
      <c r="E52" s="75"/>
      <c r="K52" s="108" t="s">
        <v>150</v>
      </c>
      <c r="N52" s="109" t="s">
        <v>151</v>
      </c>
    </row>
    <row r="53" spans="1:18" ht="14.25" customHeight="1" x14ac:dyDescent="0.2">
      <c r="K53" s="108" t="s">
        <v>215</v>
      </c>
      <c r="N53" s="109" t="s">
        <v>216</v>
      </c>
    </row>
    <row r="55" spans="1:18" ht="15" x14ac:dyDescent="0.25">
      <c r="A55" s="59" t="s">
        <v>118</v>
      </c>
    </row>
    <row r="57" spans="1:18" x14ac:dyDescent="0.2">
      <c r="A57"/>
      <c r="B57" s="76" t="s">
        <v>221</v>
      </c>
    </row>
    <row r="58" spans="1:18" x14ac:dyDescent="0.2">
      <c r="A58"/>
      <c r="B58" s="76" t="s">
        <v>222</v>
      </c>
    </row>
    <row r="59" spans="1:18" x14ac:dyDescent="0.2">
      <c r="A59"/>
      <c r="B59" s="76" t="s">
        <v>223</v>
      </c>
    </row>
    <row r="60" spans="1:18" x14ac:dyDescent="0.2">
      <c r="A60"/>
    </row>
    <row r="61" spans="1:18" x14ac:dyDescent="0.2">
      <c r="A61"/>
      <c r="B61" s="76" t="s">
        <v>224</v>
      </c>
    </row>
    <row r="62" spans="1:18" x14ac:dyDescent="0.2">
      <c r="A62"/>
      <c r="B62" s="76" t="s">
        <v>225</v>
      </c>
    </row>
  </sheetData>
  <sheetProtection sheet="1" insertRows="0" deleteRows="0"/>
  <dataConsolidate/>
  <mergeCells count="6">
    <mergeCell ref="M21:P21"/>
    <mergeCell ref="D21:F21"/>
    <mergeCell ref="G21:H21"/>
    <mergeCell ref="A21:C21"/>
    <mergeCell ref="I21:L21"/>
    <mergeCell ref="G5:K9"/>
  </mergeCells>
  <phoneticPr fontId="4" type="noConversion"/>
  <conditionalFormatting sqref="A24:Q33">
    <cfRule type="expression" dxfId="574" priority="2">
      <formula>OR(A24="")</formula>
    </cfRule>
  </conditionalFormatting>
  <conditionalFormatting sqref="C24:C33">
    <cfRule type="cellIs" dxfId="573" priority="28" operator="lessThan">
      <formula>0</formula>
    </cfRule>
  </conditionalFormatting>
  <conditionalFormatting sqref="D24:D33">
    <cfRule type="cellIs" dxfId="572" priority="10" operator="lessThan">
      <formula>2000</formula>
    </cfRule>
    <cfRule type="cellIs" dxfId="571" priority="22" operator="notBetween">
      <formula>2000</formula>
      <formula>14000</formula>
    </cfRule>
  </conditionalFormatting>
  <conditionalFormatting sqref="E24:E33">
    <cfRule type="expression" dxfId="570" priority="23">
      <formula>OR(AND(H24="Power T",OR(E24=220)))</formula>
    </cfRule>
    <cfRule type="expression" dxfId="569" priority="26">
      <formula>OR(AND(H24="Power T",OR(E24=50)),AND(H24="Power S",OR(E24=220,E24=250)),AND(H24="Perform R",OR(E24=50,E24=220,E24=250)),AND(H24="Perform C",OR(E24=220,E24=250)))</formula>
    </cfRule>
    <cfRule type="expression" dxfId="568" priority="27">
      <formula>NOT(OR(E24=50,E24=60,E24=80,E24=100,E24=120,E24=133,E24=150,E24=172,E24=200,E24=220,E24=240,E24=250))</formula>
    </cfRule>
  </conditionalFormatting>
  <conditionalFormatting sqref="F24:F33">
    <cfRule type="cellIs" dxfId="567" priority="21" operator="notBetween">
      <formula>600</formula>
      <formula>1100</formula>
    </cfRule>
  </conditionalFormatting>
  <conditionalFormatting sqref="G24:G33">
    <cfRule type="expression" dxfId="566" priority="19">
      <formula>NOT(OR(G24="FTV HL",G24=""))</formula>
    </cfRule>
  </conditionalFormatting>
  <conditionalFormatting sqref="H24:H33">
    <cfRule type="expression" dxfId="565" priority="15">
      <formula>OR(AND(H24="Power T",OR(E24=220)))</formula>
    </cfRule>
    <cfRule type="expression" dxfId="564" priority="16">
      <formula>OR(AND(H24="Power T",OR(E24=50)),AND(H24="Power S",OR(E24=220,E24=250)),AND(H24="Perform R",OR(E24=50,E24=220,E24=250)),AND(H24="Perform C",OR(E24=220,E24=250)))</formula>
    </cfRule>
    <cfRule type="expression" dxfId="563" priority="17">
      <formula>NOT(OR(H24="Power T",H24="Power S",H24="Perform R",H24="Perform C"))</formula>
    </cfRule>
  </conditionalFormatting>
  <conditionalFormatting sqref="I24:I33">
    <cfRule type="expression" dxfId="562" priority="3">
      <formula>AND(L24="G",NOT(OR(I24=0.7,I24=0.75,I24=0.8)))</formula>
    </cfRule>
    <cfRule type="expression" dxfId="561" priority="6">
      <formula>OR(AND(J24="HPS 200",NOT(I24=0.55)),AND(NOT(J24="HPS 200"),I24=0.55))</formula>
    </cfRule>
  </conditionalFormatting>
  <conditionalFormatting sqref="J24:J33">
    <cfRule type="expression" dxfId="560" priority="5">
      <formula>OR(AND(J24="HPS 200",NOT(I24=0.55)),AND(NOT(J24="HPS 200"),I24=0.55))</formula>
    </cfRule>
    <cfRule type="expression" dxfId="559" priority="14">
      <formula>NOT(OR(J24="SP 25",J24="SP 25",J24="PVDF 25",J24="PVDF 35",J24="PUR 50",J24="PVCF 150",J24="HPS 200",J24="PRISMA",J24="PRISMA ELEMENTS",J24="Inox 304",J24="Inox 316L",J24="Inox 316"))</formula>
    </cfRule>
  </conditionalFormatting>
  <conditionalFormatting sqref="L24:L33">
    <cfRule type="expression" dxfId="558" priority="4">
      <formula>AND(L24="G",NOT(OR(I24=0.7,I24=0.75,I24=0.8)))</formula>
    </cfRule>
    <cfRule type="expression" dxfId="557" priority="13">
      <formula>NOT(OR(L24="S",L24="V",L24="V2",L24="G",L24="M",L24="M3",L24="M8"))</formula>
    </cfRule>
  </conditionalFormatting>
  <conditionalFormatting sqref="N24:N33">
    <cfRule type="expression" dxfId="556" priority="9">
      <formula>NOT(OR(N24="SP 25",N24="SP 25",N24="PVDF 25",N24="PVDF 35",N24="PUR 50",N24="PVCF 150",N24="HPS 200",N24="PRISMA",N24="PRISMA ELEMENTS",N24="Inox 304",N24="Inox 316L",N24="Inox 316"))</formula>
    </cfRule>
  </conditionalFormatting>
  <conditionalFormatting sqref="P24:P33">
    <cfRule type="expression" dxfId="555" priority="12">
      <formula>NOT(OR(P24="S",P24="V",P24="V2",P24="G",P24="M2"))</formula>
    </cfRule>
  </conditionalFormatting>
  <conditionalFormatting sqref="S33">
    <cfRule type="expression" dxfId="554" priority="1">
      <formula>OR(S33="")</formula>
    </cfRule>
  </conditionalFormatting>
  <dataValidations count="10">
    <dataValidation type="list" allowBlank="1" sqref="E24:E33" xr:uid="{FEF8DC4D-41AA-488B-9905-30C522186B61}">
      <formula1>"50,60,80,100,120,133,150,172,200,220,240,250"</formula1>
    </dataValidation>
    <dataValidation type="whole" errorStyle="information" allowBlank="1" errorTitle="Wrong length" error="Insert length (whole number)_x000a_2000 to 14000 mm" sqref="D24:D33"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33" xr:uid="{DF9033AC-78D8-43B1-8D5E-6AC924A57292}">
      <formula1>600</formula1>
      <formula2>1100</formula2>
    </dataValidation>
    <dataValidation type="list" allowBlank="1" sqref="H24:H33" xr:uid="{76217EF6-9B24-4A55-A2D2-FC8B89701E65}">
      <formula1>"Power T,Power S,Perform R,Perform C"</formula1>
    </dataValidation>
    <dataValidation type="list" allowBlank="1" sqref="L24:L33" xr:uid="{A077B575-636F-40C7-9C66-980D2547CD72}">
      <formula1>"S,V,V2,G,M,M3,M8"</formula1>
    </dataValidation>
    <dataValidation type="list" allowBlank="1" sqref="P24:P33" xr:uid="{69EBF4DB-CADE-4400-9147-945D440951D6}">
      <formula1>"S,V,V2,G,M2"</formula1>
    </dataValidation>
    <dataValidation type="whole" operator="greaterThanOrEqual" allowBlank="1" sqref="C24:C33" xr:uid="{07D0D75C-8CBD-4254-880A-84BC072B11D3}">
      <formula1>0</formula1>
    </dataValidation>
    <dataValidation type="list" allowBlank="1" sqref="J24:J33 N24:N33" xr:uid="{0863725A-42FB-4EA6-BF00-685BDE68D5F4}">
      <formula1>"SP 25,SP 25,PVDF 25,PVDF 35,PUR 50,PVCF 150,HPS 200,PRISMA,PRISMA ELEMENTS,Inox 304,Inox 316L,Inox 316"</formula1>
    </dataValidation>
    <dataValidation type="list" allowBlank="1" sqref="G24:G33" xr:uid="{7EFE58AF-62E3-4BFF-B13D-44B1A9A6EC13}">
      <formula1>"FTV HL"</formula1>
    </dataValidation>
    <dataValidation type="list" allowBlank="1" showInputMessage="1" showErrorMessage="1" sqref="S24:S33" xr:uid="{58725E65-6F3D-4840-B701-CAF4660E6E00}">
      <formula1>"Priority A, Priority B, Priority C"</formula1>
    </dataValidation>
  </dataValidations>
  <hyperlinks>
    <hyperlink ref="B59" r:id="rId1" tooltip="Download" display="https://www.trimo-group.com/files/downloads/Trimoterm Fireproof Panels Brochure.pdf" xr:uid="{896B34EA-A2B2-4574-A781-195B3C151583}"/>
    <hyperlink ref="B61" r:id="rId2" display="pack" xr:uid="{3C4B82BB-FF19-41A3-968A-84C973020A55}"/>
    <hyperlink ref="B62" r:id="rId3" xr:uid="{72968E4B-63FD-433A-B0D1-120B8ED938EB}"/>
    <hyperlink ref="B58" r:id="rId4" xr:uid="{AEC1AAF9-BC7B-4154-A357-45E14C551036}"/>
    <hyperlink ref="B57" r:id="rId5" tooltip="Download" display="https://www.trimo-group.com/files/downloads/Trimoterm Technical Specification.pdf" xr:uid="{09E0F204-5619-44D1-B259-8ED54ADCEF15}"/>
  </hyperlinks>
  <pageMargins left="0.39370078740157483" right="0.39370078740157483" top="0.39370078740157483" bottom="0.39370078740157483" header="0.31496062992125984" footer="0.31496062992125984"/>
  <pageSetup paperSize="9" scale="56" pageOrder="overThenDown" orientation="landscape" r:id="rId6"/>
  <ignoredErrors>
    <ignoredError sqref="A2:B2 A40:J40 H38:XFD38 H39:XFD39 C37:E37 A35:XFD35 C33:F33 A47:O47 B46:M46 A22:XFD22 B21:C21 T21:XFD21 A32:F32 T23:XFD23 A54:XFD54 A52 D52:J52 R33 A51 A50 D50:J50 A16:F16 B14:XFD14 A44:XFD44 B43:L43 A49 A48 D48:XFD48 A18:XFD20 B17:F17 A63:XFD1048576 C62:XFD62 D51:XFD51 D49:XFD49 A10:XFD11 B8:F8 B7:F7 M33 R43:XFD43 B45:J45 R45:XFD45 E21:F21 H21 I33 T33:XFD33 B6:F6 B5:F5 A56:XFD56 B55:XFD55 J21:L21 N21:P21 A1:B1 D1:XFD1 B13:XFD13 B12:XFD12 A34:P34 R34:XFD34 B9:F9 C60:XFD60 C59:XFD59 C57:XFD57 C61:XFD61 A4:XFD4 A3:B3 D3 A42:XFD42 B41:J41 F3:XFD3 C58:XFD58 D2:XFD2 A24:F24 H24:XFD24 A25:F25 H25:XFD25 A26:F26 H26:XFD26 A27:F27 H27:XFD27 A28:F28 H28:XFD28 A29:F29 H29:XFD29 A30:F30 H30:XFD30 A31:F31 H31:XFD31 H32:XFD32 B36:XFD36 G37:XFD37 L40:XFD40 L41:XFD41 N43:O43 R46:XFD46 R47:XFD47 L50:XFD50 L52:M52 O52:XFD52 A53:J53 L53:M53 O53:XFD53 H17:XFD17 L5:XFD5 L8:XFD8 L7:XFD7 L6:XFD6 L9:XFD9 A15:F15 H15:XFD15 H16:XFD16" unlockedFormula="1"/>
    <ignoredError sqref="A37" numberStoredAsText="1" unlockedFormula="1"/>
    <ignoredError sqref="A39" numberStoredAsText="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7" id="{00000000-000E-0000-0100-000006000000}">
            <xm:f>COUNTIF(List_Values!$A$2:$A$11,I24)=0</xm:f>
            <x14:dxf>
              <fill>
                <patternFill patternType="solid">
                  <bgColor rgb="FFFFC7CE"/>
                </patternFill>
              </fill>
            </x14:dxf>
          </x14:cfRule>
          <xm:sqref>I24:I33</xm:sqref>
        </x14:conditionalFormatting>
        <x14:conditionalFormatting xmlns:xm="http://schemas.microsoft.com/office/excel/2006/main">
          <x14:cfRule type="expression" priority="8" id="{00000000-000E-0000-0100-000007000000}">
            <xm:f>COUNTIF(List_Values!$B$2:$B$11,M24)=0</xm:f>
            <x14:dxf>
              <fill>
                <patternFill patternType="solid">
                  <bgColor rgb="FFFFC7CE"/>
                </patternFill>
              </fill>
            </x14:dxf>
          </x14:cfRule>
          <xm:sqref>M24:M33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EACDF0AC-02FA-458D-BE1F-D672031E2AE4}">
          <x14:formula1>
            <xm:f>List_Values!$A$2:$A$9</xm:f>
          </x14:formula1>
          <xm:sqref>I24:I33</xm:sqref>
        </x14:dataValidation>
        <x14:dataValidation type="list" allowBlank="1" xr:uid="{20E866F2-C391-4FB3-A2FA-44B89C75796B}">
          <x14:formula1>
            <xm:f>List_Values!$B$2:$B$11</xm:f>
          </x14:formula1>
          <xm:sqref>M24:M33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Normal="100" zoomScaleSheetLayoutView="70" workbookViewId="0">
      <selection activeCell="E1" sqref="E1"/>
    </sheetView>
  </sheetViews>
  <sheetFormatPr defaultColWidth="9" defaultRowHeight="14.25" x14ac:dyDescent="0.2"/>
  <cols>
    <col min="1" max="1" width="17.625" style="58" customWidth="1"/>
    <col min="2" max="2" width="14.625" style="58" customWidth="1"/>
    <col min="3" max="9" width="10.625" style="58" customWidth="1"/>
    <col min="10" max="10" width="12" style="58" customWidth="1"/>
    <col min="11" max="11" width="11.375" style="58" customWidth="1"/>
    <col min="12" max="12" width="10.625" style="58" customWidth="1"/>
    <col min="13" max="14" width="12.625" style="58" customWidth="1"/>
    <col min="15" max="16" width="10.625" style="58" customWidth="1"/>
    <col min="17" max="18" width="12.625" style="58" customWidth="1"/>
    <col min="19" max="19" width="10.625" style="58" customWidth="1"/>
    <col min="20" max="20" width="24.625" style="58" customWidth="1"/>
    <col min="21" max="21" width="10.625" style="58" customWidth="1"/>
    <col min="22" max="16384" width="9" style="58"/>
  </cols>
  <sheetData>
    <row r="1" spans="1:17" s="43" customFormat="1" ht="15.75" x14ac:dyDescent="0.25">
      <c r="B1" s="44"/>
      <c r="C1" s="45" t="s">
        <v>120</v>
      </c>
    </row>
    <row r="2" spans="1:17" s="43" customFormat="1" ht="26.25" x14ac:dyDescent="0.4">
      <c r="C2" s="47" t="s">
        <v>169</v>
      </c>
    </row>
    <row r="3" spans="1:17" s="43" customFormat="1" x14ac:dyDescent="0.2">
      <c r="C3" s="48" t="s">
        <v>22</v>
      </c>
      <c r="D3" s="49" t="str" cm="1">
        <f t="array" ref="D3">LOOKUP(2,1/(Updates!A:A&lt;&gt;""),Updates!A:A)</f>
        <v>1.4.1</v>
      </c>
      <c r="E3" s="30" t="s">
        <v>196</v>
      </c>
    </row>
    <row r="4" spans="1:17" s="43" customFormat="1" ht="15.75" x14ac:dyDescent="0.25">
      <c r="P4" s="46" t="s">
        <v>198</v>
      </c>
    </row>
    <row r="5" spans="1:17" ht="15" x14ac:dyDescent="0.25">
      <c r="A5" s="84" t="s">
        <v>117</v>
      </c>
      <c r="B5" s="31" t="str">
        <f>IF('Panneau FTV HL'!B5=0,"",'Panneau FTV HL'!B5)</f>
        <v/>
      </c>
      <c r="C5" s="32"/>
    </row>
    <row r="6" spans="1:17" ht="15" x14ac:dyDescent="0.25">
      <c r="A6" s="84" t="s">
        <v>189</v>
      </c>
      <c r="B6" s="31" t="str">
        <f>IF('Panneau FTV HL'!B6=0,"",'Panneau FTV HL'!B6)</f>
        <v/>
      </c>
      <c r="C6" s="32"/>
    </row>
    <row r="7" spans="1:17" ht="15" x14ac:dyDescent="0.25">
      <c r="A7" s="84" t="s">
        <v>104</v>
      </c>
      <c r="B7" s="31" t="str">
        <f>IF('Panneau FTV HL'!B7=0,"",'Panneau FTV HL'!B7)</f>
        <v/>
      </c>
      <c r="C7" s="32"/>
    </row>
    <row r="8" spans="1:17" ht="15" x14ac:dyDescent="0.25">
      <c r="A8" s="84" t="s">
        <v>103</v>
      </c>
      <c r="B8" s="31" t="str">
        <f>IF('Panneau FTV HL'!B8=0,"",'Panneau FTV HL'!B8)</f>
        <v/>
      </c>
      <c r="C8" s="32"/>
    </row>
    <row r="9" spans="1:17" ht="15" x14ac:dyDescent="0.25">
      <c r="A9" s="84" t="s">
        <v>122</v>
      </c>
      <c r="B9" s="31" t="str">
        <f>IF('Panneau FTV HL'!B9=0,"",'Panneau FTV HL'!B9)</f>
        <v/>
      </c>
      <c r="C9" s="32"/>
    </row>
    <row r="12" spans="1:17" ht="15" x14ac:dyDescent="0.25">
      <c r="A12" s="84" t="s">
        <v>121</v>
      </c>
      <c r="B12" s="31" t="str">
        <f>IF('Panneau FTV HL'!B12=0,"",'Panneau FTV HL'!B12)</f>
        <v/>
      </c>
      <c r="C12" s="32"/>
    </row>
    <row r="13" spans="1:17" ht="15" x14ac:dyDescent="0.25">
      <c r="A13" s="84" t="s">
        <v>123</v>
      </c>
      <c r="B13" s="31" t="str">
        <f>IF('Panneau FTV HL'!B13=0,"",'Panneau FTV HL'!B13)</f>
        <v/>
      </c>
      <c r="C13" s="32"/>
      <c r="M13" s="63"/>
    </row>
    <row r="14" spans="1:17" ht="15" x14ac:dyDescent="0.25">
      <c r="A14" s="84" t="s">
        <v>85</v>
      </c>
      <c r="B14" s="31" t="str">
        <f>IF('Panneau FTV HL'!B14=0,"",'Panneau FTV HL'!B14)</f>
        <v/>
      </c>
      <c r="C14" s="32"/>
    </row>
    <row r="16" spans="1:17" x14ac:dyDescent="0.2">
      <c r="O16" s="137" t="s">
        <v>218</v>
      </c>
      <c r="P16" s="137"/>
      <c r="Q16" s="137"/>
    </row>
    <row r="17" spans="1:22" ht="15" x14ac:dyDescent="0.25">
      <c r="A17" s="84" t="s">
        <v>95</v>
      </c>
      <c r="B17" s="31" t="str">
        <f>IF('Panneau FTV HL'!B17=0,"",'Panneau FTV HL'!B17)</f>
        <v/>
      </c>
      <c r="C17" s="32"/>
      <c r="O17" s="137"/>
      <c r="P17" s="137"/>
      <c r="Q17" s="137"/>
    </row>
    <row r="18" spans="1:22" x14ac:dyDescent="0.2">
      <c r="O18" s="137"/>
      <c r="P18" s="137"/>
      <c r="Q18" s="137"/>
    </row>
    <row r="19" spans="1:22" x14ac:dyDescent="0.2">
      <c r="O19" s="137"/>
      <c r="P19" s="137"/>
      <c r="Q19" s="137"/>
    </row>
    <row r="21" spans="1:22" s="43" customFormat="1" ht="15.75" customHeight="1" x14ac:dyDescent="0.2">
      <c r="A21" s="133" t="s">
        <v>109</v>
      </c>
      <c r="B21" s="134"/>
      <c r="C21" s="135"/>
      <c r="D21" s="133" t="s">
        <v>186</v>
      </c>
      <c r="E21" s="134"/>
      <c r="F21" s="135"/>
      <c r="G21" s="133" t="s">
        <v>111</v>
      </c>
      <c r="H21" s="134"/>
      <c r="I21" s="135"/>
      <c r="J21" s="133" t="s">
        <v>112</v>
      </c>
      <c r="K21" s="135"/>
      <c r="L21" s="133" t="s">
        <v>190</v>
      </c>
      <c r="M21" s="134"/>
      <c r="N21" s="134"/>
      <c r="O21" s="135"/>
      <c r="P21" s="133" t="s">
        <v>191</v>
      </c>
      <c r="Q21" s="134"/>
      <c r="R21" s="134"/>
      <c r="S21" s="135"/>
      <c r="T21" s="42" t="s">
        <v>1</v>
      </c>
      <c r="U21" s="42" t="s">
        <v>107</v>
      </c>
      <c r="V21" s="103" t="s">
        <v>113</v>
      </c>
    </row>
    <row r="22" spans="1:22" ht="3" customHeight="1" x14ac:dyDescent="0.25">
      <c r="A22" s="19"/>
      <c r="B22" s="19"/>
      <c r="C22" s="19"/>
      <c r="D22" s="19"/>
      <c r="E22" s="19"/>
      <c r="F22" s="19"/>
      <c r="G22" s="19"/>
      <c r="H22" s="19"/>
      <c r="I22" s="19"/>
      <c r="J22" s="19"/>
      <c r="K22" s="19"/>
      <c r="L22" s="19"/>
      <c r="M22" s="19"/>
      <c r="N22" s="19"/>
      <c r="O22" s="19"/>
      <c r="P22" s="19"/>
      <c r="Q22" s="19"/>
      <c r="R22" s="19"/>
      <c r="S22" s="19"/>
      <c r="T22" s="19"/>
      <c r="U22" s="19"/>
      <c r="V22" s="102"/>
    </row>
    <row r="23" spans="1:22" s="43" customFormat="1" ht="45" x14ac:dyDescent="0.2">
      <c r="A23" s="86" t="s">
        <v>94</v>
      </c>
      <c r="B23" s="87" t="s">
        <v>4</v>
      </c>
      <c r="C23" s="87" t="s">
        <v>108</v>
      </c>
      <c r="D23" s="87" t="s">
        <v>7</v>
      </c>
      <c r="E23" s="87" t="s">
        <v>8</v>
      </c>
      <c r="F23" s="87" t="s">
        <v>12</v>
      </c>
      <c r="G23" s="87" t="s">
        <v>28</v>
      </c>
      <c r="H23" s="87" t="s">
        <v>90</v>
      </c>
      <c r="I23" s="87" t="s">
        <v>2</v>
      </c>
      <c r="J23" s="87" t="s">
        <v>112</v>
      </c>
      <c r="K23" s="87" t="s">
        <v>187</v>
      </c>
      <c r="L23" s="87" t="s">
        <v>88</v>
      </c>
      <c r="M23" s="87" t="s">
        <v>83</v>
      </c>
      <c r="N23" s="87" t="s">
        <v>92</v>
      </c>
      <c r="O23" s="87" t="s">
        <v>115</v>
      </c>
      <c r="P23" s="87" t="s">
        <v>89</v>
      </c>
      <c r="Q23" s="87" t="s">
        <v>84</v>
      </c>
      <c r="R23" s="87" t="s">
        <v>93</v>
      </c>
      <c r="S23" s="87" t="s">
        <v>116</v>
      </c>
      <c r="T23" s="87" t="s">
        <v>1</v>
      </c>
      <c r="U23" s="88" t="s">
        <v>165</v>
      </c>
      <c r="V23" s="87" t="s">
        <v>113</v>
      </c>
    </row>
    <row r="24" spans="1:22" x14ac:dyDescent="0.2">
      <c r="A24" s="33"/>
      <c r="B24" s="5"/>
      <c r="C24" s="5"/>
      <c r="D24" s="6"/>
      <c r="E24" s="6"/>
      <c r="F24" s="6"/>
      <c r="G24" s="9">
        <f>D24+E24</f>
        <v>0</v>
      </c>
      <c r="H24" s="5"/>
      <c r="I24" s="7"/>
      <c r="J24" s="5" t="s">
        <v>20</v>
      </c>
      <c r="K24" s="5"/>
      <c r="L24" s="13"/>
      <c r="M24" s="5"/>
      <c r="N24" s="5"/>
      <c r="O24" s="5"/>
      <c r="P24" s="13"/>
      <c r="Q24" s="5"/>
      <c r="R24" s="5"/>
      <c r="S24" s="5"/>
      <c r="T24" s="8"/>
      <c r="U24" s="34">
        <f>C24*G24/1000*I24/1000</f>
        <v>0</v>
      </c>
      <c r="V24" s="104"/>
    </row>
    <row r="25" spans="1:22" x14ac:dyDescent="0.2">
      <c r="A25" s="33"/>
      <c r="B25" s="5"/>
      <c r="C25" s="5"/>
      <c r="D25" s="6"/>
      <c r="E25" s="6"/>
      <c r="F25" s="6"/>
      <c r="G25" s="9">
        <f t="shared" ref="G25:G26" si="0">D25+E25</f>
        <v>0</v>
      </c>
      <c r="H25" s="5"/>
      <c r="I25" s="7"/>
      <c r="J25" s="5" t="s">
        <v>20</v>
      </c>
      <c r="K25" s="5"/>
      <c r="L25" s="14"/>
      <c r="M25" s="5"/>
      <c r="N25" s="5"/>
      <c r="O25" s="5"/>
      <c r="P25" s="14"/>
      <c r="Q25" s="5"/>
      <c r="R25" s="5"/>
      <c r="S25" s="5"/>
      <c r="T25" s="8"/>
      <c r="U25" s="34">
        <f>C25*G25/1000*I25/1000</f>
        <v>0</v>
      </c>
      <c r="V25" s="104"/>
    </row>
    <row r="26" spans="1:22" x14ac:dyDescent="0.2">
      <c r="A26" s="33"/>
      <c r="B26" s="5"/>
      <c r="C26" s="5"/>
      <c r="D26" s="6"/>
      <c r="E26" s="6"/>
      <c r="F26" s="6"/>
      <c r="G26" s="9">
        <f t="shared" si="0"/>
        <v>0</v>
      </c>
      <c r="H26" s="5"/>
      <c r="I26" s="7"/>
      <c r="J26" s="5" t="s">
        <v>20</v>
      </c>
      <c r="K26" s="5"/>
      <c r="L26" s="14"/>
      <c r="M26" s="5"/>
      <c r="N26" s="5"/>
      <c r="O26" s="5"/>
      <c r="P26" s="14"/>
      <c r="Q26" s="5"/>
      <c r="R26" s="5"/>
      <c r="S26" s="5"/>
      <c r="T26" s="8"/>
      <c r="U26" s="34">
        <f>C26*G26/1000*I26/1000</f>
        <v>0</v>
      </c>
      <c r="V26" s="104"/>
    </row>
    <row r="27" spans="1:22" x14ac:dyDescent="0.2">
      <c r="A27" s="33"/>
      <c r="B27" s="5"/>
      <c r="C27" s="5"/>
      <c r="D27" s="6"/>
      <c r="E27" s="6"/>
      <c r="F27" s="6"/>
      <c r="G27" s="9">
        <f>D27+E27</f>
        <v>0</v>
      </c>
      <c r="H27" s="5"/>
      <c r="I27" s="7"/>
      <c r="J27" s="5" t="s">
        <v>20</v>
      </c>
      <c r="K27" s="5"/>
      <c r="L27" s="14"/>
      <c r="M27" s="5"/>
      <c r="N27" s="5"/>
      <c r="O27" s="5"/>
      <c r="P27" s="14"/>
      <c r="Q27" s="5"/>
      <c r="R27" s="5"/>
      <c r="S27" s="5"/>
      <c r="T27" s="8"/>
      <c r="U27" s="34">
        <f>C27*G27/1000*I27/1000</f>
        <v>0</v>
      </c>
      <c r="V27" s="104"/>
    </row>
    <row r="28" spans="1:22" x14ac:dyDescent="0.2">
      <c r="A28" s="33"/>
      <c r="B28" s="5"/>
      <c r="C28" s="5"/>
      <c r="D28" s="6"/>
      <c r="E28" s="6"/>
      <c r="F28" s="6"/>
      <c r="G28" s="9">
        <f t="shared" ref="G28:G32" si="1">D28+E28</f>
        <v>0</v>
      </c>
      <c r="H28" s="5"/>
      <c r="I28" s="7"/>
      <c r="J28" s="5" t="s">
        <v>20</v>
      </c>
      <c r="K28" s="5"/>
      <c r="L28" s="14"/>
      <c r="M28" s="5"/>
      <c r="N28" s="5"/>
      <c r="O28" s="5"/>
      <c r="P28" s="14"/>
      <c r="Q28" s="5"/>
      <c r="R28" s="5"/>
      <c r="S28" s="5"/>
      <c r="T28" s="8"/>
      <c r="U28" s="34">
        <f t="shared" ref="U28:U32" si="2">C28*G28/1000*I28/1000</f>
        <v>0</v>
      </c>
      <c r="V28" s="104"/>
    </row>
    <row r="29" spans="1:22" x14ac:dyDescent="0.2">
      <c r="A29" s="33"/>
      <c r="B29" s="5"/>
      <c r="C29" s="5"/>
      <c r="D29" s="6"/>
      <c r="E29" s="6"/>
      <c r="F29" s="6"/>
      <c r="G29" s="9">
        <f t="shared" si="1"/>
        <v>0</v>
      </c>
      <c r="H29" s="5"/>
      <c r="I29" s="7"/>
      <c r="J29" s="5" t="s">
        <v>20</v>
      </c>
      <c r="K29" s="5"/>
      <c r="L29" s="14"/>
      <c r="M29" s="5"/>
      <c r="N29" s="5"/>
      <c r="O29" s="5"/>
      <c r="P29" s="14"/>
      <c r="Q29" s="5"/>
      <c r="R29" s="5"/>
      <c r="S29" s="5"/>
      <c r="T29" s="8"/>
      <c r="U29" s="34">
        <f t="shared" si="2"/>
        <v>0</v>
      </c>
      <c r="V29" s="104"/>
    </row>
    <row r="30" spans="1:22" x14ac:dyDescent="0.2">
      <c r="A30" s="33"/>
      <c r="B30" s="5"/>
      <c r="C30" s="5"/>
      <c r="D30" s="6"/>
      <c r="E30" s="6"/>
      <c r="F30" s="6"/>
      <c r="G30" s="9">
        <f t="shared" si="1"/>
        <v>0</v>
      </c>
      <c r="H30" s="5"/>
      <c r="I30" s="7"/>
      <c r="J30" s="5" t="s">
        <v>20</v>
      </c>
      <c r="K30" s="5"/>
      <c r="L30" s="14"/>
      <c r="M30" s="5"/>
      <c r="N30" s="5"/>
      <c r="O30" s="5"/>
      <c r="P30" s="14"/>
      <c r="Q30" s="5"/>
      <c r="R30" s="5"/>
      <c r="S30" s="5"/>
      <c r="T30" s="8"/>
      <c r="U30" s="34">
        <f t="shared" si="2"/>
        <v>0</v>
      </c>
      <c r="V30" s="104"/>
    </row>
    <row r="31" spans="1:22" x14ac:dyDescent="0.2">
      <c r="A31" s="33"/>
      <c r="B31" s="5"/>
      <c r="C31" s="5"/>
      <c r="D31" s="6"/>
      <c r="E31" s="6"/>
      <c r="F31" s="6"/>
      <c r="G31" s="9">
        <f t="shared" si="1"/>
        <v>0</v>
      </c>
      <c r="H31" s="5"/>
      <c r="I31" s="7"/>
      <c r="J31" s="5" t="s">
        <v>20</v>
      </c>
      <c r="K31" s="5"/>
      <c r="L31" s="14"/>
      <c r="M31" s="5"/>
      <c r="N31" s="5"/>
      <c r="O31" s="5"/>
      <c r="P31" s="14"/>
      <c r="Q31" s="5"/>
      <c r="R31" s="5"/>
      <c r="S31" s="5"/>
      <c r="T31" s="8"/>
      <c r="U31" s="34">
        <f t="shared" si="2"/>
        <v>0</v>
      </c>
      <c r="V31" s="104"/>
    </row>
    <row r="32" spans="1:22" x14ac:dyDescent="0.2">
      <c r="A32" s="33"/>
      <c r="B32" s="5"/>
      <c r="C32" s="5"/>
      <c r="D32" s="6"/>
      <c r="E32" s="6"/>
      <c r="F32" s="6"/>
      <c r="G32" s="9">
        <f t="shared" si="1"/>
        <v>0</v>
      </c>
      <c r="H32" s="5"/>
      <c r="I32" s="7"/>
      <c r="J32" s="5" t="s">
        <v>20</v>
      </c>
      <c r="K32" s="5"/>
      <c r="L32" s="14"/>
      <c r="M32" s="5"/>
      <c r="N32" s="5"/>
      <c r="O32" s="5"/>
      <c r="P32" s="14"/>
      <c r="Q32" s="5"/>
      <c r="R32" s="5"/>
      <c r="S32" s="5"/>
      <c r="T32" s="8"/>
      <c r="U32" s="34">
        <f t="shared" si="2"/>
        <v>0</v>
      </c>
      <c r="V32" s="104"/>
    </row>
    <row r="33" spans="1:22" x14ac:dyDescent="0.2">
      <c r="A33" s="35" t="s">
        <v>78</v>
      </c>
      <c r="B33" s="36" t="s">
        <v>0</v>
      </c>
      <c r="C33" s="36">
        <v>0</v>
      </c>
      <c r="D33" s="37">
        <v>1000</v>
      </c>
      <c r="E33" s="37">
        <v>1000</v>
      </c>
      <c r="F33" s="37">
        <v>90</v>
      </c>
      <c r="G33" s="50">
        <f>D33+E33</f>
        <v>2000</v>
      </c>
      <c r="H33" s="36">
        <v>150</v>
      </c>
      <c r="I33" s="38">
        <v>1000</v>
      </c>
      <c r="J33" s="36" t="s">
        <v>20</v>
      </c>
      <c r="K33" s="36" t="s">
        <v>3</v>
      </c>
      <c r="L33" s="51">
        <v>0.6</v>
      </c>
      <c r="M33" s="36" t="s">
        <v>21</v>
      </c>
      <c r="N33" s="36" t="s">
        <v>19</v>
      </c>
      <c r="O33" s="36" t="s">
        <v>5</v>
      </c>
      <c r="P33" s="51">
        <v>0.5</v>
      </c>
      <c r="Q33" s="36" t="s">
        <v>21</v>
      </c>
      <c r="R33" s="36" t="s">
        <v>19</v>
      </c>
      <c r="S33" s="36" t="s">
        <v>18</v>
      </c>
      <c r="T33" s="40" t="s">
        <v>80</v>
      </c>
      <c r="U33" s="41">
        <f>C33*G33/1000*I33/1000</f>
        <v>0</v>
      </c>
      <c r="V33" s="40" t="s">
        <v>114</v>
      </c>
    </row>
    <row r="34" spans="1:22" x14ac:dyDescent="0.2">
      <c r="A34" s="52"/>
      <c r="B34" s="53"/>
      <c r="C34" s="53"/>
      <c r="D34" s="54"/>
      <c r="E34" s="54"/>
      <c r="F34" s="54"/>
      <c r="G34" s="55"/>
      <c r="H34" s="53"/>
      <c r="I34" s="53"/>
      <c r="J34" s="53"/>
      <c r="K34" s="53"/>
      <c r="L34" s="53"/>
      <c r="M34" s="53"/>
      <c r="N34" s="53"/>
      <c r="O34" s="53"/>
      <c r="P34" s="53"/>
      <c r="Q34" s="53"/>
      <c r="R34" s="53"/>
      <c r="S34" s="53"/>
      <c r="T34" s="57" t="s">
        <v>167</v>
      </c>
      <c r="U34" s="56">
        <f>SUBTOTAL(109,Table2[Total
Q×L×M '[m²']])</f>
        <v>0</v>
      </c>
      <c r="V34" s="53"/>
    </row>
    <row r="35" spans="1:22" x14ac:dyDescent="0.2">
      <c r="A35" s="63"/>
      <c r="C35" s="64"/>
      <c r="T35" s="65"/>
      <c r="U35" s="66"/>
    </row>
    <row r="38" spans="1:22" ht="15" x14ac:dyDescent="0.25">
      <c r="A38" s="59" t="s">
        <v>194</v>
      </c>
    </row>
    <row r="39" spans="1:22" ht="14.25" customHeight="1" x14ac:dyDescent="0.2"/>
    <row r="40" spans="1:22" ht="14.25" customHeight="1" x14ac:dyDescent="0.25">
      <c r="A40" s="58" t="s">
        <v>164</v>
      </c>
      <c r="U40" s="68"/>
    </row>
    <row r="41" spans="1:22" ht="14.25" customHeight="1" x14ac:dyDescent="0.25">
      <c r="U41" s="68"/>
    </row>
    <row r="42" spans="1:22" ht="14.25" customHeight="1" x14ac:dyDescent="0.25">
      <c r="A42" s="58" t="s">
        <v>168</v>
      </c>
      <c r="U42" s="68"/>
    </row>
    <row r="43" spans="1:22" ht="14.25" customHeight="1" x14ac:dyDescent="0.25">
      <c r="A43" s="58" t="s">
        <v>161</v>
      </c>
      <c r="U43" s="68"/>
    </row>
    <row r="44" spans="1:22" ht="14.25" customHeight="1" x14ac:dyDescent="0.25">
      <c r="U44" s="68"/>
    </row>
    <row r="45" spans="1:22" ht="14.25" customHeight="1" x14ac:dyDescent="0.25">
      <c r="B45" s="61" t="s">
        <v>193</v>
      </c>
      <c r="C45" s="58" t="s">
        <v>91</v>
      </c>
      <c r="U45" s="68"/>
    </row>
    <row r="46" spans="1:22" ht="14.25" customHeight="1" x14ac:dyDescent="0.25">
      <c r="B46" s="8" t="s">
        <v>125</v>
      </c>
      <c r="C46" s="69" t="s">
        <v>102</v>
      </c>
      <c r="D46" s="69"/>
      <c r="E46" s="69"/>
      <c r="U46" s="68"/>
    </row>
    <row r="47" spans="1:22" ht="14.25" customHeight="1" x14ac:dyDescent="0.25">
      <c r="B47" s="70" t="s">
        <v>125</v>
      </c>
      <c r="C47" s="71" t="s">
        <v>82</v>
      </c>
      <c r="D47" s="71"/>
      <c r="E47" s="71"/>
      <c r="U47" s="68"/>
    </row>
    <row r="48" spans="1:22" ht="14.25" customHeight="1" x14ac:dyDescent="0.25">
      <c r="B48" s="72" t="s">
        <v>125</v>
      </c>
      <c r="C48" s="73" t="s">
        <v>101</v>
      </c>
      <c r="D48" s="73"/>
      <c r="E48" s="73"/>
      <c r="U48" s="68"/>
    </row>
    <row r="49" spans="1:21" ht="14.25" customHeight="1" x14ac:dyDescent="0.25">
      <c r="B49" s="74" t="s">
        <v>86</v>
      </c>
      <c r="C49" s="75" t="s">
        <v>184</v>
      </c>
      <c r="D49" s="75"/>
      <c r="E49" s="75"/>
      <c r="U49" s="68"/>
    </row>
    <row r="50" spans="1:21" ht="15" x14ac:dyDescent="0.25">
      <c r="U50" s="68"/>
    </row>
    <row r="51" spans="1:21" ht="15" x14ac:dyDescent="0.25">
      <c r="A51" s="59" t="s">
        <v>118</v>
      </c>
      <c r="U51" s="68"/>
    </row>
    <row r="53" spans="1:21" ht="15" x14ac:dyDescent="0.25">
      <c r="A53"/>
      <c r="B53" s="76" t="s">
        <v>221</v>
      </c>
      <c r="U53" s="68"/>
    </row>
    <row r="54" spans="1:21" x14ac:dyDescent="0.2">
      <c r="A54"/>
      <c r="B54" s="76" t="s">
        <v>222</v>
      </c>
    </row>
    <row r="55" spans="1:21" x14ac:dyDescent="0.2">
      <c r="A55"/>
      <c r="B55" s="76" t="s">
        <v>223</v>
      </c>
    </row>
    <row r="56" spans="1:21" x14ac:dyDescent="0.2">
      <c r="A56"/>
    </row>
    <row r="57" spans="1:21" x14ac:dyDescent="0.2">
      <c r="A57"/>
      <c r="B57" s="76" t="s">
        <v>224</v>
      </c>
    </row>
    <row r="58" spans="1:21" x14ac:dyDescent="0.2">
      <c r="A58"/>
      <c r="B58" s="76" t="s">
        <v>225</v>
      </c>
    </row>
    <row r="59" spans="1:21" x14ac:dyDescent="0.2">
      <c r="B59" s="76"/>
    </row>
    <row r="60" spans="1:21" ht="15" x14ac:dyDescent="0.25">
      <c r="A60" s="77" t="s">
        <v>199</v>
      </c>
      <c r="B60" s="78"/>
      <c r="C60" s="78"/>
      <c r="D60" s="78"/>
      <c r="E60" s="78"/>
    </row>
    <row r="61" spans="1:21" x14ac:dyDescent="0.2">
      <c r="A61" s="78"/>
      <c r="B61" s="78"/>
      <c r="C61" s="78"/>
      <c r="D61" s="78"/>
      <c r="E61" s="78"/>
    </row>
    <row r="62" spans="1:21" x14ac:dyDescent="0.2">
      <c r="A62" s="78" t="s">
        <v>96</v>
      </c>
      <c r="C62" s="78"/>
      <c r="D62" s="78"/>
      <c r="E62" s="78"/>
      <c r="F62" s="78"/>
    </row>
    <row r="64" spans="1:21" x14ac:dyDescent="0.2">
      <c r="B64" s="79" t="s">
        <v>6</v>
      </c>
      <c r="C64" s="79" t="s">
        <v>7</v>
      </c>
      <c r="D64" s="79" t="s">
        <v>8</v>
      </c>
      <c r="E64" s="79" t="s">
        <v>13</v>
      </c>
      <c r="F64" s="78"/>
    </row>
    <row r="65" spans="2:5" x14ac:dyDescent="0.2">
      <c r="B65" s="80">
        <v>150</v>
      </c>
      <c r="C65" s="80">
        <v>1000</v>
      </c>
      <c r="D65" s="80">
        <v>1000</v>
      </c>
      <c r="E65" s="9">
        <f t="shared" ref="E65" si="3">C65+D65</f>
        <v>2000</v>
      </c>
    </row>
    <row r="66" spans="2:5" x14ac:dyDescent="0.2">
      <c r="B66" s="81" t="s">
        <v>9</v>
      </c>
      <c r="C66" s="81">
        <f>$B$65+150</f>
        <v>300</v>
      </c>
      <c r="D66" s="81">
        <f>$B$65+150</f>
        <v>300</v>
      </c>
      <c r="E66" s="81">
        <f>C66+D66</f>
        <v>600</v>
      </c>
    </row>
    <row r="67" spans="2:5" x14ac:dyDescent="0.2">
      <c r="B67" s="81" t="s">
        <v>10</v>
      </c>
      <c r="C67" s="81">
        <v>1000</v>
      </c>
      <c r="D67" s="81">
        <v>2000</v>
      </c>
      <c r="E67" s="81">
        <f t="shared" ref="E67:E68" si="4">C67+D67</f>
        <v>3000</v>
      </c>
    </row>
    <row r="68" spans="2:5" x14ac:dyDescent="0.2">
      <c r="B68" s="81" t="s">
        <v>10</v>
      </c>
      <c r="C68" s="81">
        <v>2000</v>
      </c>
      <c r="D68" s="81">
        <v>1000</v>
      </c>
      <c r="E68" s="81">
        <f t="shared" si="4"/>
        <v>3000</v>
      </c>
    </row>
    <row r="69" spans="2:5" x14ac:dyDescent="0.2">
      <c r="C69" s="82">
        <f>C66</f>
        <v>300</v>
      </c>
      <c r="D69" s="82">
        <f>D66</f>
        <v>300</v>
      </c>
      <c r="E69" s="82">
        <f t="shared" ref="E69:E74" si="5">C69+D69</f>
        <v>600</v>
      </c>
    </row>
    <row r="70" spans="2:5" x14ac:dyDescent="0.2">
      <c r="C70" s="82">
        <f>C66</f>
        <v>300</v>
      </c>
      <c r="D70" s="82">
        <f>IF(3000-C70&gt;=2000,2000,3000-C70)</f>
        <v>2000</v>
      </c>
      <c r="E70" s="82">
        <f t="shared" si="5"/>
        <v>2300</v>
      </c>
    </row>
    <row r="71" spans="2:5" x14ac:dyDescent="0.2">
      <c r="C71" s="82">
        <f>C67</f>
        <v>1000</v>
      </c>
      <c r="D71" s="82">
        <f>IF(3000-C71&gt;=2000,2000,3000-C71)</f>
        <v>2000</v>
      </c>
      <c r="E71" s="82">
        <f t="shared" si="5"/>
        <v>3000</v>
      </c>
    </row>
    <row r="72" spans="2:5" x14ac:dyDescent="0.2">
      <c r="C72" s="82">
        <f>C68</f>
        <v>2000</v>
      </c>
      <c r="D72" s="82">
        <f>IF(3000-C72&gt;=2000,2000,3000-C72)</f>
        <v>1000</v>
      </c>
      <c r="E72" s="82">
        <f t="shared" si="5"/>
        <v>3000</v>
      </c>
    </row>
    <row r="73" spans="2:5" x14ac:dyDescent="0.2">
      <c r="C73" s="82">
        <f>D70</f>
        <v>2000</v>
      </c>
      <c r="D73" s="82">
        <f>D66</f>
        <v>300</v>
      </c>
      <c r="E73" s="82">
        <f t="shared" si="5"/>
        <v>2300</v>
      </c>
    </row>
    <row r="74" spans="2:5" x14ac:dyDescent="0.2">
      <c r="C74" s="82">
        <f>C66</f>
        <v>300</v>
      </c>
      <c r="D74" s="82">
        <f>D66</f>
        <v>300</v>
      </c>
      <c r="E74" s="82">
        <f t="shared" si="5"/>
        <v>600</v>
      </c>
    </row>
  </sheetData>
  <sheetProtection sheet="1" insertRows="0" deleteRows="0"/>
  <dataConsolidate/>
  <mergeCells count="7">
    <mergeCell ref="O16:Q19"/>
    <mergeCell ref="P21:S21"/>
    <mergeCell ref="A21:C21"/>
    <mergeCell ref="G21:I21"/>
    <mergeCell ref="J21:K21"/>
    <mergeCell ref="L21:O21"/>
    <mergeCell ref="D21:F21"/>
  </mergeCells>
  <phoneticPr fontId="4" type="noConversion"/>
  <conditionalFormatting sqref="A24:T33">
    <cfRule type="expression" dxfId="507" priority="2">
      <formula>OR(A24="")</formula>
    </cfRule>
  </conditionalFormatting>
  <conditionalFormatting sqref="B65">
    <cfRule type="expression" dxfId="506" priority="46">
      <formula>NOT(OR(B65=50,B65=60,B65=80,B65=100,B65=120,B65=133,B65=150,B65=172,B65=200,B65=220,B65=240,B65=250))</formula>
    </cfRule>
  </conditionalFormatting>
  <conditionalFormatting sqref="C24:C33">
    <cfRule type="cellIs" dxfId="505" priority="41" operator="lessThan">
      <formula>0</formula>
    </cfRule>
  </conditionalFormatting>
  <conditionalFormatting sqref="C65">
    <cfRule type="expression" dxfId="504" priority="45">
      <formula>NOT(AND(C65&gt;=B65+150,C65&lt;=2000,C65&lt;=3000-D65))</formula>
    </cfRule>
  </conditionalFormatting>
  <conditionalFormatting sqref="D24:D33">
    <cfRule type="expression" dxfId="503" priority="48">
      <formula>NOT(AND(D24&gt;=H24+150,D24&lt;=2000,D24&lt;=3000-E24))</formula>
    </cfRule>
  </conditionalFormatting>
  <conditionalFormatting sqref="D65">
    <cfRule type="expression" dxfId="502" priority="44">
      <formula>NOT(AND(D65&gt;=B65+150,D65&lt;=2000,D65&lt;=3000-C65))</formula>
    </cfRule>
  </conditionalFormatting>
  <conditionalFormatting sqref="E24:E33">
    <cfRule type="expression" dxfId="501" priority="47">
      <formula>NOT(AND(E24&gt;=H24+150,E24&lt;=2000,E24&lt;=3000-D24))</formula>
    </cfRule>
  </conditionalFormatting>
  <conditionalFormatting sqref="E65">
    <cfRule type="expression" dxfId="500" priority="43">
      <formula>NOT(AND(E65&gt;=2*(B65+150),E65&lt;=3000))</formula>
    </cfRule>
  </conditionalFormatting>
  <conditionalFormatting sqref="F24:F33">
    <cfRule type="cellIs" dxfId="499" priority="42" operator="notBetween">
      <formula>75</formula>
      <formula>175</formula>
    </cfRule>
  </conditionalFormatting>
  <conditionalFormatting sqref="G24:G33">
    <cfRule type="expression" dxfId="498" priority="53">
      <formula>NOT(OR(AND(G24&gt;=2*(H24+150),G24&lt;=3000,D24&gt;0,E24&gt;0),G24=0))</formula>
    </cfRule>
  </conditionalFormatting>
  <conditionalFormatting sqref="H24:H33">
    <cfRule type="expression" dxfId="497" priority="7">
      <formula>AND(OR(D24&gt;0,E24&gt;0),H24=0)</formula>
    </cfRule>
    <cfRule type="expression" dxfId="496" priority="34">
      <formula>OR(AND(K24="Power T",OR(H24=220)))</formula>
    </cfRule>
    <cfRule type="expression" dxfId="495" priority="35">
      <formula>OR(AND(K24="Power T",OR(H24=50)),AND(K24="Power S",OR(H24=220,H24=250)),AND(K24="Perform R",OR(H24=50,H24=220,H24=250)),AND(K24="Perform C",OR(H24=220,H24=250)))</formula>
    </cfRule>
    <cfRule type="expression" dxfId="494" priority="36">
      <formula>NOT(OR(H24=50,H24=60,H24=80,H24=100,H24=120,H24=133,H24=150,H24=172,H24=200,H24=220,H24=240,H24=250))</formula>
    </cfRule>
  </conditionalFormatting>
  <conditionalFormatting sqref="I24:I33">
    <cfRule type="cellIs" dxfId="493" priority="52" operator="notBetween">
      <formula>600</formula>
      <formula>1100</formula>
    </cfRule>
  </conditionalFormatting>
  <conditionalFormatting sqref="J24:J33">
    <cfRule type="expression" dxfId="492" priority="33">
      <formula>NOT(OR(J24="FTV HL",J24=""))</formula>
    </cfRule>
  </conditionalFormatting>
  <conditionalFormatting sqref="K24:K33">
    <cfRule type="expression" dxfId="491" priority="30">
      <formula>OR(AND(K24="Power T",OR(H24=220)))</formula>
    </cfRule>
    <cfRule type="expression" dxfId="490" priority="31">
      <formula>OR(AND(K24="Power T",OR(H24=50)),AND(K24="Power S",OR(H24=220,H24=250)),AND(K24="Perform R",OR(H24=50,H24=220,H24=250)),AND(K24="Perform C",OR(H24=220,H24=250)))</formula>
    </cfRule>
    <cfRule type="expression" dxfId="489" priority="32">
      <formula>NOT(OR(K24="Power T",K24="Power S",K24="Perform R",K24="Perform C"))</formula>
    </cfRule>
  </conditionalFormatting>
  <conditionalFormatting sqref="L24:L33">
    <cfRule type="expression" dxfId="488" priority="3">
      <formula>AND(O24="G",NOT(OR(L24=0.7,L24=0.75,L24=0.8)))</formula>
    </cfRule>
    <cfRule type="expression" dxfId="487" priority="8">
      <formula>OR(AND(M24="HPS 200",NOT(L24=0.55)),AND(NOT(M24="HPS 200"),L24=0.55))</formula>
    </cfRule>
  </conditionalFormatting>
  <conditionalFormatting sqref="M24:M33">
    <cfRule type="expression" dxfId="486" priority="5">
      <formula>OR(AND(M24="HPS 200",NOT(L24=0.55)),AND(NOT(M24="HPS 200"),L24=0.55))</formula>
    </cfRule>
    <cfRule type="expression" dxfId="485" priority="40">
      <formula>NOT(OR(M24="SP 25",M24="SP 25",M24="PVDF 25",M24="PVDF 35",M24="PUR 50",M24="PVCF 150",M24="HPS 200",M24="PRISMA",M24="PRISMA ELEMENTS",M24="Inox 304",M24="Inox 316L",M24="Inox 316"))</formula>
    </cfRule>
  </conditionalFormatting>
  <conditionalFormatting sqref="O24:O33">
    <cfRule type="expression" dxfId="484" priority="4">
      <formula>AND(O24="G",NOT(OR(L24=0.7,L24=0.75,L24=0.8)))</formula>
    </cfRule>
    <cfRule type="expression" dxfId="483" priority="50">
      <formula>NOT(OR(O24="S",O24="V",O24="V2",O24="G",O24="M",O24="M3",O24="M8"))</formula>
    </cfRule>
  </conditionalFormatting>
  <conditionalFormatting sqref="Q24:Q33">
    <cfRule type="expression" dxfId="482" priority="38">
      <formula>NOT(OR(Q24="SP 25",Q24="SP 25",Q24="PVDF 25",Q24="PVDF 35",Q24="PUR 50",Q24="PVCF 150",Q24="HPS 200",Q24="PRISMA",Q24="PRISMA ELEMENTS",Q24="Inox 304",Q24="Inox 316L",Q24="Inox 316"))</formula>
    </cfRule>
  </conditionalFormatting>
  <conditionalFormatting sqref="S24:S33">
    <cfRule type="expression" dxfId="481" priority="49">
      <formula>NOT(OR(S24="S",S24="V",S24="V2",S24="G",S24="M2"))</formula>
    </cfRule>
  </conditionalFormatting>
  <conditionalFormatting sqref="V33">
    <cfRule type="expression" dxfId="480"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1100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 HL"</formula1>
    </dataValidation>
    <dataValidation type="custom" allowBlank="1" sqref="D24:D33" xr:uid="{87C9657D-A158-4F24-86A9-B938966AC91B}">
      <formula1>AND(D24&gt;=H24+150,D24&lt;=2000,D24&lt;=3000-E24)</formula1>
    </dataValidation>
    <dataValidation type="list" allowBlank="1" showInputMessage="1" showErrorMessage="1" sqref="V24:V33" xr:uid="{89D1380F-9B10-4C42-A761-8940CBFA6E8C}">
      <formula1>"Priority A, Priority B, Priority C"</formula1>
    </dataValidation>
  </dataValidations>
  <hyperlinks>
    <hyperlink ref="B55" r:id="rId1" tooltip="Download" display="https://www.trimo-group.com/files/downloads/Trimoterm Fireproof Panels Brochure.pdf" xr:uid="{186298ED-14D1-42FC-A09D-041D6040C885}"/>
    <hyperlink ref="B57" r:id="rId2" display="pack" xr:uid="{DE390C41-4B18-42A4-A6DB-4ABA2E9BB529}"/>
    <hyperlink ref="B58" r:id="rId3" xr:uid="{BF15138B-4334-4812-9DBB-F7C073CBB9A6}"/>
    <hyperlink ref="B54" r:id="rId4" xr:uid="{8819221B-5A74-4257-9987-DD14D7012044}"/>
    <hyperlink ref="B53" r:id="rId5" tooltip="Download" display="https://www.trimo-group.com/files/downloads/Trimoterm Technical Specification.pdf" xr:uid="{8FABC05E-C783-48F8-817A-090378CE99BE}"/>
  </hyperlinks>
  <pageMargins left="0.39370078740157483" right="0.39370078740157483" top="0.39370078740157483" bottom="0.39370078740157483" header="0.31496062992125984" footer="0.31496062992125984"/>
  <pageSetup paperSize="9" scale="49" pageOrder="overThenDown" orientation="landscape" r:id="rId6"/>
  <ignoredErrors>
    <ignoredError sqref="A2:B2 A32:I32 A65:XFD65 A64 F64:XFD64 A35:XFD37 C33:I33 A44:XFD44 B43:XFD43 A22:XFD22 B21:C21 W21:XFD21 W23:XFD23 A50:XFD50 A49 D49:XFD49 U33 A48 A47 D47:XFD47 A15:XFD15 B14:XFD14 A41:XFD41 B40:XFD40 E21:F21 A46 A45 D45:XFD45 A18:XFD20 B17:XFD17 A63:XFD63 B62:XFD62 A59:XFD59 C58:XFD58 D48:XFD48 D46:XFD46 A10:XFD11 B8:XFD8 B7:XFD7 P33 A69:XFD1048576 A67 C67:XFD67 A68 C68:XFD68 A66 C66:XFD66 H21:I21 K21 L33 W33:XFD33 B6:XFD6 B5:XFD5 A52:XFD52 B51:XFD51 M21:O21 Q21:S21 A1:B1 D1:XFD1 B13:XFD13 B12:XFD12 A34:S34 U34:XFD34 B9:XFD9 C56:XFD56 C55:XFD55 C53:XFD53 B42:XFD42 C57:XFD57 A4:O4 A3:B3 D3 A39:XFD39 B38:XFD38 F3:XFD3 C54:XFD54 A24:I24 K24:XFD24 A25:I25 K25:XFD25 A26:I26 K26:XFD26 A27:I27 K27:XFD27 A28:I28 K28:XFD28 A29:I29 K29:XFD29 A30:I30 K30:XFD30 A31:I31 K31:XFD31 K32:XFD32 D2:XFD2 Q4:XFD4 A61:XFD61 B60:XFD60 A16:N16 P16:XFD16"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39" id="{00000000-000E-0000-0200-000026000000}">
            <xm:f>COUNTIF(List_Values!$A$2:$A$11,L24)=0</xm:f>
            <x14:dxf>
              <fill>
                <patternFill patternType="solid">
                  <bgColor rgb="FFFFC7CE"/>
                </patternFill>
              </fill>
            </x14:dxf>
          </x14:cfRule>
          <xm:sqref>L24:L33</xm:sqref>
        </x14:conditionalFormatting>
        <x14:conditionalFormatting xmlns:xm="http://schemas.microsoft.com/office/excel/2006/main">
          <x14:cfRule type="expression" priority="37" id="{00000000-000E-0000-0200-000024000000}">
            <xm:f>COUNTIF(List_Values!$B$2:$B$11,P24)=0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8EA2EF7-3067-4E5A-84A3-857C0B2B5E8D}">
          <x14:formula1>
            <xm:f>List_Values!$A$2:$A$9</xm:f>
          </x14:formula1>
          <xm:sqref>L24:L33</xm:sqref>
        </x14:dataValidation>
        <x14:dataValidation type="list" allowBlank="1" xr:uid="{14B9CD6E-012F-440B-8ACB-EB108343B29D}">
          <x14:formula1>
            <xm:f>List_Values!$B$2:$B$11</xm:f>
          </x14:formula1>
          <xm:sqref>P24:P33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Normal="100" zoomScaleSheetLayoutView="70" workbookViewId="0">
      <selection activeCell="E1" sqref="E1"/>
    </sheetView>
  </sheetViews>
  <sheetFormatPr defaultColWidth="9" defaultRowHeight="14.25" x14ac:dyDescent="0.2"/>
  <cols>
    <col min="1" max="1" width="17.625" style="58" customWidth="1"/>
    <col min="2" max="2" width="14.625" style="58" customWidth="1"/>
    <col min="3" max="11" width="10.625" style="58" customWidth="1"/>
    <col min="12" max="12" width="12" style="58" customWidth="1"/>
    <col min="13" max="13" width="11.375" style="58" customWidth="1"/>
    <col min="14" max="14" width="10.625" style="58" customWidth="1"/>
    <col min="15" max="16" width="12.625" style="58" customWidth="1"/>
    <col min="17" max="18" width="10.625" style="58" customWidth="1"/>
    <col min="19" max="20" width="12.625" style="58" customWidth="1"/>
    <col min="21" max="21" width="10.625" style="58" customWidth="1"/>
    <col min="22" max="22" width="24.625" style="58" customWidth="1"/>
    <col min="23" max="23" width="10.625" style="58" customWidth="1"/>
    <col min="24" max="16384" width="9" style="58"/>
  </cols>
  <sheetData>
    <row r="1" spans="1:18" s="43" customFormat="1" ht="15.75" x14ac:dyDescent="0.25">
      <c r="B1" s="44"/>
      <c r="C1" s="45" t="s">
        <v>120</v>
      </c>
    </row>
    <row r="2" spans="1:18" s="43" customFormat="1" ht="26.25" x14ac:dyDescent="0.4">
      <c r="C2" s="47" t="s">
        <v>170</v>
      </c>
    </row>
    <row r="3" spans="1:18" s="43" customFormat="1" ht="15.75" x14ac:dyDescent="0.25">
      <c r="C3" s="48" t="s">
        <v>22</v>
      </c>
      <c r="D3" s="49" t="str" cm="1">
        <f t="array" ref="D3">LOOKUP(2,1/(Updates!A:A&lt;&gt;""),Updates!A:A)</f>
        <v>1.4.1</v>
      </c>
      <c r="E3" s="30" t="s">
        <v>196</v>
      </c>
      <c r="M3" s="46"/>
    </row>
    <row r="4" spans="1:18" s="43" customFormat="1" x14ac:dyDescent="0.2"/>
    <row r="5" spans="1:18" ht="15" x14ac:dyDescent="0.25">
      <c r="A5" s="84" t="s">
        <v>117</v>
      </c>
      <c r="B5" s="31" t="str">
        <f>IF('Panneau FTV HL'!B5=0,"",'Panneau FTV HL'!B5)</f>
        <v/>
      </c>
      <c r="C5" s="32"/>
    </row>
    <row r="6" spans="1:18" ht="15" x14ac:dyDescent="0.25">
      <c r="A6" s="84" t="s">
        <v>189</v>
      </c>
      <c r="B6" s="31" t="str">
        <f>IF('Panneau FTV HL'!B6=0,"",'Panneau FTV HL'!B6)</f>
        <v/>
      </c>
      <c r="C6" s="32"/>
    </row>
    <row r="7" spans="1:18" ht="15" x14ac:dyDescent="0.25">
      <c r="A7" s="84" t="s">
        <v>104</v>
      </c>
      <c r="B7" s="31" t="str">
        <f>IF('Panneau FTV HL'!B7=0,"",'Panneau FTV HL'!B7)</f>
        <v/>
      </c>
      <c r="C7" s="32"/>
    </row>
    <row r="8" spans="1:18" ht="15" x14ac:dyDescent="0.25">
      <c r="A8" s="84" t="s">
        <v>103</v>
      </c>
      <c r="B8" s="31" t="str">
        <f>IF('Panneau FTV HL'!B8=0,"",'Panneau FTV HL'!B8)</f>
        <v/>
      </c>
      <c r="C8" s="32"/>
    </row>
    <row r="9" spans="1:18" ht="15" x14ac:dyDescent="0.25">
      <c r="A9" s="84" t="s">
        <v>122</v>
      </c>
      <c r="B9" s="31" t="str">
        <f>IF('Panneau FTV HL'!B9=0,"",'Panneau FTV HL'!B9)</f>
        <v/>
      </c>
      <c r="C9" s="32"/>
    </row>
    <row r="12" spans="1:18" ht="15" x14ac:dyDescent="0.25">
      <c r="A12" s="84" t="s">
        <v>121</v>
      </c>
      <c r="B12" s="31" t="str">
        <f>IF('Panneau FTV HL'!B12=0,"",'Panneau FTV HL'!B12)</f>
        <v/>
      </c>
      <c r="C12" s="85"/>
    </row>
    <row r="13" spans="1:18" ht="15" x14ac:dyDescent="0.25">
      <c r="A13" s="84" t="s">
        <v>123</v>
      </c>
      <c r="B13" s="31" t="str">
        <f>IF('Panneau FTV HL'!B13=0,"",'Panneau FTV HL'!B13)</f>
        <v/>
      </c>
      <c r="C13" s="85"/>
      <c r="M13" s="63"/>
    </row>
    <row r="14" spans="1:18" ht="15" x14ac:dyDescent="0.25">
      <c r="A14" s="84" t="s">
        <v>85</v>
      </c>
      <c r="B14" s="31" t="str">
        <f>IF('Panneau FTV HL'!B14=0,"",'Panneau FTV HL'!B14)</f>
        <v/>
      </c>
      <c r="C14" s="85"/>
    </row>
    <row r="15" spans="1:18" x14ac:dyDescent="0.2">
      <c r="P15" s="138" t="s">
        <v>218</v>
      </c>
      <c r="Q15" s="138"/>
      <c r="R15" s="138"/>
    </row>
    <row r="16" spans="1:18" ht="14.25" customHeight="1" x14ac:dyDescent="0.2">
      <c r="P16" s="138"/>
      <c r="Q16" s="138"/>
      <c r="R16" s="138"/>
    </row>
    <row r="17" spans="1:24" ht="15" x14ac:dyDescent="0.25">
      <c r="A17" s="84" t="s">
        <v>95</v>
      </c>
      <c r="B17" s="31" t="str">
        <f>IF('Panneau FTV HL'!B17=0,"",'Panneau FTV HL'!B17)</f>
        <v/>
      </c>
      <c r="C17" s="85"/>
      <c r="P17" s="138"/>
      <c r="Q17" s="138"/>
      <c r="R17" s="138"/>
    </row>
    <row r="18" spans="1:24" x14ac:dyDescent="0.2">
      <c r="P18" s="114"/>
      <c r="Q18" s="114"/>
      <c r="R18" s="114"/>
    </row>
    <row r="19" spans="1:24" x14ac:dyDescent="0.2">
      <c r="P19" s="114"/>
      <c r="Q19" s="114"/>
      <c r="R19" s="114"/>
    </row>
    <row r="21" spans="1:24" s="43" customFormat="1" ht="15.75" customHeight="1" x14ac:dyDescent="0.2">
      <c r="A21" s="136" t="s">
        <v>109</v>
      </c>
      <c r="B21" s="136"/>
      <c r="C21" s="136"/>
      <c r="D21" s="136" t="s">
        <v>186</v>
      </c>
      <c r="E21" s="136"/>
      <c r="F21" s="136"/>
      <c r="G21" s="136"/>
      <c r="H21" s="136"/>
      <c r="I21" s="136" t="s">
        <v>111</v>
      </c>
      <c r="J21" s="136"/>
      <c r="K21" s="136"/>
      <c r="L21" s="136" t="s">
        <v>112</v>
      </c>
      <c r="M21" s="136"/>
      <c r="N21" s="133" t="s">
        <v>190</v>
      </c>
      <c r="O21" s="134"/>
      <c r="P21" s="134"/>
      <c r="Q21" s="135"/>
      <c r="R21" s="133" t="s">
        <v>191</v>
      </c>
      <c r="S21" s="134"/>
      <c r="T21" s="134"/>
      <c r="U21" s="135"/>
      <c r="V21" s="42" t="s">
        <v>1</v>
      </c>
      <c r="W21" s="42" t="s">
        <v>107</v>
      </c>
      <c r="X21" s="103" t="s">
        <v>113</v>
      </c>
    </row>
    <row r="22" spans="1:24"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02"/>
    </row>
    <row r="23" spans="1:24" s="43" customFormat="1" ht="45" x14ac:dyDescent="0.2">
      <c r="A23" s="86" t="s">
        <v>94</v>
      </c>
      <c r="B23" s="87" t="s">
        <v>4</v>
      </c>
      <c r="C23" s="87" t="s">
        <v>108</v>
      </c>
      <c r="D23" s="87" t="s">
        <v>7</v>
      </c>
      <c r="E23" s="87" t="s">
        <v>8</v>
      </c>
      <c r="F23" s="87" t="s">
        <v>11</v>
      </c>
      <c r="G23" s="87" t="s">
        <v>16</v>
      </c>
      <c r="H23" s="87" t="s">
        <v>15</v>
      </c>
      <c r="I23" s="87" t="s">
        <v>27</v>
      </c>
      <c r="J23" s="87" t="s">
        <v>90</v>
      </c>
      <c r="K23" s="87" t="s">
        <v>2</v>
      </c>
      <c r="L23" s="87" t="s">
        <v>112</v>
      </c>
      <c r="M23" s="87" t="s">
        <v>187</v>
      </c>
      <c r="N23" s="87" t="s">
        <v>88</v>
      </c>
      <c r="O23" s="87" t="s">
        <v>83</v>
      </c>
      <c r="P23" s="87" t="s">
        <v>92</v>
      </c>
      <c r="Q23" s="87" t="s">
        <v>115</v>
      </c>
      <c r="R23" s="87" t="s">
        <v>89</v>
      </c>
      <c r="S23" s="87" t="s">
        <v>84</v>
      </c>
      <c r="T23" s="87" t="s">
        <v>93</v>
      </c>
      <c r="U23" s="87" t="s">
        <v>116</v>
      </c>
      <c r="V23" s="87" t="s">
        <v>1</v>
      </c>
      <c r="W23" s="88" t="s">
        <v>165</v>
      </c>
      <c r="X23" s="87" t="s">
        <v>113</v>
      </c>
    </row>
    <row r="24" spans="1:24" x14ac:dyDescent="0.2">
      <c r="A24" s="33"/>
      <c r="B24" s="5"/>
      <c r="C24" s="5"/>
      <c r="D24" s="6"/>
      <c r="E24" s="6"/>
      <c r="F24" s="6"/>
      <c r="G24" s="6"/>
      <c r="H24" s="6"/>
      <c r="I24" s="9">
        <f t="shared" ref="I24:I33" si="0">D24+E24+F24</f>
        <v>0</v>
      </c>
      <c r="J24" s="5"/>
      <c r="K24" s="7"/>
      <c r="L24" s="5" t="s">
        <v>20</v>
      </c>
      <c r="M24" s="5"/>
      <c r="N24" s="13"/>
      <c r="O24" s="5"/>
      <c r="P24" s="5"/>
      <c r="Q24" s="5"/>
      <c r="R24" s="13"/>
      <c r="S24" s="5"/>
      <c r="T24" s="5"/>
      <c r="U24" s="5"/>
      <c r="V24" s="8"/>
      <c r="W24" s="34">
        <f t="shared" ref="W24:W33" si="1">C24*I24/1000*K24/1000</f>
        <v>0</v>
      </c>
      <c r="X24" s="104"/>
    </row>
    <row r="25" spans="1:24" x14ac:dyDescent="0.2">
      <c r="A25" s="33"/>
      <c r="B25" s="5"/>
      <c r="C25" s="5"/>
      <c r="D25" s="6"/>
      <c r="E25" s="6"/>
      <c r="F25" s="6"/>
      <c r="G25" s="6"/>
      <c r="H25" s="6"/>
      <c r="I25" s="9">
        <f t="shared" si="0"/>
        <v>0</v>
      </c>
      <c r="J25" s="5"/>
      <c r="K25" s="7"/>
      <c r="L25" s="5" t="s">
        <v>20</v>
      </c>
      <c r="M25" s="5"/>
      <c r="N25" s="14"/>
      <c r="O25" s="5"/>
      <c r="P25" s="5"/>
      <c r="Q25" s="5"/>
      <c r="R25" s="14"/>
      <c r="S25" s="5"/>
      <c r="T25" s="5"/>
      <c r="U25" s="5"/>
      <c r="V25" s="8"/>
      <c r="W25" s="34">
        <f t="shared" si="1"/>
        <v>0</v>
      </c>
      <c r="X25" s="104"/>
    </row>
    <row r="26" spans="1:24" x14ac:dyDescent="0.2">
      <c r="A26" s="33"/>
      <c r="B26" s="5"/>
      <c r="C26" s="5"/>
      <c r="D26" s="6"/>
      <c r="E26" s="6"/>
      <c r="F26" s="6"/>
      <c r="G26" s="6"/>
      <c r="H26" s="6"/>
      <c r="I26" s="9">
        <f t="shared" si="0"/>
        <v>0</v>
      </c>
      <c r="J26" s="5"/>
      <c r="K26" s="7"/>
      <c r="L26" s="5" t="s">
        <v>20</v>
      </c>
      <c r="M26" s="5"/>
      <c r="N26" s="14"/>
      <c r="O26" s="5"/>
      <c r="P26" s="5"/>
      <c r="Q26" s="5"/>
      <c r="R26" s="14"/>
      <c r="S26" s="5"/>
      <c r="T26" s="5"/>
      <c r="U26" s="5"/>
      <c r="V26" s="8"/>
      <c r="W26" s="34">
        <f t="shared" si="1"/>
        <v>0</v>
      </c>
      <c r="X26" s="104"/>
    </row>
    <row r="27" spans="1:24" x14ac:dyDescent="0.2">
      <c r="A27" s="33"/>
      <c r="B27" s="5"/>
      <c r="C27" s="5"/>
      <c r="D27" s="6"/>
      <c r="E27" s="6"/>
      <c r="F27" s="6"/>
      <c r="G27" s="6"/>
      <c r="H27" s="6"/>
      <c r="I27" s="9">
        <f t="shared" si="0"/>
        <v>0</v>
      </c>
      <c r="J27" s="5"/>
      <c r="K27" s="7"/>
      <c r="L27" s="5" t="s">
        <v>20</v>
      </c>
      <c r="M27" s="5"/>
      <c r="N27" s="14"/>
      <c r="O27" s="5"/>
      <c r="P27" s="5"/>
      <c r="Q27" s="5"/>
      <c r="R27" s="14"/>
      <c r="S27" s="5"/>
      <c r="T27" s="5"/>
      <c r="U27" s="5"/>
      <c r="V27" s="8"/>
      <c r="W27" s="34">
        <f t="shared" si="1"/>
        <v>0</v>
      </c>
      <c r="X27" s="104"/>
    </row>
    <row r="28" spans="1:24" x14ac:dyDescent="0.2">
      <c r="A28" s="33"/>
      <c r="B28" s="5"/>
      <c r="C28" s="5"/>
      <c r="D28" s="6"/>
      <c r="E28" s="6"/>
      <c r="F28" s="6"/>
      <c r="G28" s="6"/>
      <c r="H28" s="6"/>
      <c r="I28" s="9">
        <f t="shared" si="0"/>
        <v>0</v>
      </c>
      <c r="J28" s="5"/>
      <c r="K28" s="7"/>
      <c r="L28" s="5" t="s">
        <v>20</v>
      </c>
      <c r="M28" s="5"/>
      <c r="N28" s="14"/>
      <c r="O28" s="5"/>
      <c r="P28" s="5"/>
      <c r="Q28" s="5"/>
      <c r="R28" s="14"/>
      <c r="S28" s="5"/>
      <c r="T28" s="5"/>
      <c r="U28" s="5"/>
      <c r="V28" s="8"/>
      <c r="W28" s="34">
        <f t="shared" si="1"/>
        <v>0</v>
      </c>
      <c r="X28" s="104"/>
    </row>
    <row r="29" spans="1:24" x14ac:dyDescent="0.2">
      <c r="A29" s="33"/>
      <c r="B29" s="5"/>
      <c r="C29" s="5"/>
      <c r="D29" s="6"/>
      <c r="E29" s="6"/>
      <c r="F29" s="6"/>
      <c r="G29" s="6"/>
      <c r="H29" s="6"/>
      <c r="I29" s="9">
        <f t="shared" si="0"/>
        <v>0</v>
      </c>
      <c r="J29" s="5"/>
      <c r="K29" s="7"/>
      <c r="L29" s="5" t="s">
        <v>20</v>
      </c>
      <c r="M29" s="5"/>
      <c r="N29" s="14"/>
      <c r="O29" s="5"/>
      <c r="P29" s="5"/>
      <c r="Q29" s="5"/>
      <c r="R29" s="14"/>
      <c r="S29" s="5"/>
      <c r="T29" s="5"/>
      <c r="U29" s="5"/>
      <c r="V29" s="8"/>
      <c r="W29" s="34">
        <f t="shared" si="1"/>
        <v>0</v>
      </c>
      <c r="X29" s="104"/>
    </row>
    <row r="30" spans="1:24" x14ac:dyDescent="0.2">
      <c r="A30" s="33"/>
      <c r="B30" s="5"/>
      <c r="C30" s="5"/>
      <c r="D30" s="6"/>
      <c r="E30" s="6"/>
      <c r="F30" s="6"/>
      <c r="G30" s="6"/>
      <c r="H30" s="6"/>
      <c r="I30" s="9">
        <f t="shared" si="0"/>
        <v>0</v>
      </c>
      <c r="J30" s="5"/>
      <c r="K30" s="7"/>
      <c r="L30" s="5" t="s">
        <v>20</v>
      </c>
      <c r="M30" s="5"/>
      <c r="N30" s="14"/>
      <c r="O30" s="5"/>
      <c r="P30" s="5"/>
      <c r="Q30" s="5"/>
      <c r="R30" s="14"/>
      <c r="S30" s="5"/>
      <c r="T30" s="5"/>
      <c r="U30" s="5"/>
      <c r="V30" s="8"/>
      <c r="W30" s="34">
        <f t="shared" si="1"/>
        <v>0</v>
      </c>
      <c r="X30" s="104"/>
    </row>
    <row r="31" spans="1:24" x14ac:dyDescent="0.2">
      <c r="A31" s="33"/>
      <c r="B31" s="5"/>
      <c r="C31" s="5"/>
      <c r="D31" s="6"/>
      <c r="E31" s="6"/>
      <c r="F31" s="6"/>
      <c r="G31" s="6"/>
      <c r="H31" s="6"/>
      <c r="I31" s="9">
        <f t="shared" si="0"/>
        <v>0</v>
      </c>
      <c r="J31" s="5"/>
      <c r="K31" s="7"/>
      <c r="L31" s="5" t="s">
        <v>20</v>
      </c>
      <c r="M31" s="5"/>
      <c r="N31" s="14"/>
      <c r="O31" s="5"/>
      <c r="P31" s="5"/>
      <c r="Q31" s="5"/>
      <c r="R31" s="14"/>
      <c r="S31" s="5"/>
      <c r="T31" s="5"/>
      <c r="U31" s="5"/>
      <c r="V31" s="8"/>
      <c r="W31" s="34">
        <f t="shared" si="1"/>
        <v>0</v>
      </c>
      <c r="X31" s="104"/>
    </row>
    <row r="32" spans="1:24" x14ac:dyDescent="0.2">
      <c r="A32" s="33"/>
      <c r="B32" s="5"/>
      <c r="C32" s="5"/>
      <c r="D32" s="6"/>
      <c r="E32" s="6"/>
      <c r="F32" s="6"/>
      <c r="G32" s="6"/>
      <c r="H32" s="6"/>
      <c r="I32" s="9">
        <f t="shared" si="0"/>
        <v>0</v>
      </c>
      <c r="J32" s="5"/>
      <c r="K32" s="7"/>
      <c r="L32" s="5" t="s">
        <v>20</v>
      </c>
      <c r="M32" s="5"/>
      <c r="N32" s="14"/>
      <c r="O32" s="5"/>
      <c r="P32" s="5"/>
      <c r="Q32" s="5"/>
      <c r="R32" s="14"/>
      <c r="S32" s="5"/>
      <c r="T32" s="5"/>
      <c r="U32" s="5"/>
      <c r="V32" s="8"/>
      <c r="W32" s="34">
        <f t="shared" si="1"/>
        <v>0</v>
      </c>
      <c r="X32" s="104"/>
    </row>
    <row r="33" spans="1:24" x14ac:dyDescent="0.2">
      <c r="A33" s="35" t="s">
        <v>79</v>
      </c>
      <c r="B33" s="36" t="s">
        <v>0</v>
      </c>
      <c r="C33" s="36">
        <v>0</v>
      </c>
      <c r="D33" s="37">
        <v>1000</v>
      </c>
      <c r="E33" s="37">
        <v>1000</v>
      </c>
      <c r="F33" s="37">
        <v>1000</v>
      </c>
      <c r="G33" s="37">
        <v>90</v>
      </c>
      <c r="H33" s="37">
        <v>90</v>
      </c>
      <c r="I33" s="50">
        <f t="shared" si="0"/>
        <v>3000</v>
      </c>
      <c r="J33" s="36">
        <v>150</v>
      </c>
      <c r="K33" s="38">
        <v>1000</v>
      </c>
      <c r="L33" s="36" t="s">
        <v>20</v>
      </c>
      <c r="M33" s="36" t="s">
        <v>3</v>
      </c>
      <c r="N33" s="39">
        <v>0.6</v>
      </c>
      <c r="O33" s="36" t="s">
        <v>21</v>
      </c>
      <c r="P33" s="36" t="s">
        <v>19</v>
      </c>
      <c r="Q33" s="36" t="s">
        <v>5</v>
      </c>
      <c r="R33" s="39">
        <v>0.5</v>
      </c>
      <c r="S33" s="36" t="s">
        <v>21</v>
      </c>
      <c r="T33" s="36" t="s">
        <v>19</v>
      </c>
      <c r="U33" s="36" t="s">
        <v>18</v>
      </c>
      <c r="V33" s="40" t="s">
        <v>80</v>
      </c>
      <c r="W33" s="41">
        <f t="shared" si="1"/>
        <v>0</v>
      </c>
      <c r="X33" s="40" t="s">
        <v>114</v>
      </c>
    </row>
    <row r="34" spans="1:24" x14ac:dyDescent="0.2">
      <c r="A34" s="52"/>
      <c r="B34" s="53"/>
      <c r="C34" s="53"/>
      <c r="D34" s="54"/>
      <c r="E34" s="54"/>
      <c r="F34" s="54"/>
      <c r="G34" s="54"/>
      <c r="H34" s="54"/>
      <c r="I34" s="55"/>
      <c r="J34" s="53"/>
      <c r="K34" s="53"/>
      <c r="L34" s="53"/>
      <c r="M34" s="53"/>
      <c r="N34" s="53"/>
      <c r="O34" s="53"/>
      <c r="P34" s="53"/>
      <c r="Q34" s="53"/>
      <c r="R34" s="53"/>
      <c r="S34" s="53"/>
      <c r="T34" s="53"/>
      <c r="U34" s="53"/>
      <c r="V34" s="57" t="s">
        <v>167</v>
      </c>
      <c r="W34" s="56">
        <f>SUBTOTAL(109,Table3[Total
Q×L×M '[m²']])</f>
        <v>0</v>
      </c>
      <c r="X34" s="53"/>
    </row>
    <row r="35" spans="1:24" x14ac:dyDescent="0.2">
      <c r="A35" s="63"/>
      <c r="C35" s="64"/>
      <c r="V35" s="65"/>
      <c r="W35" s="66"/>
    </row>
    <row r="38" spans="1:24" ht="15" x14ac:dyDescent="0.25">
      <c r="A38" s="59" t="s">
        <v>194</v>
      </c>
    </row>
    <row r="39" spans="1:24" ht="14.25" customHeight="1" x14ac:dyDescent="0.2"/>
    <row r="40" spans="1:24" ht="14.25" customHeight="1" x14ac:dyDescent="0.25">
      <c r="A40" s="58" t="s">
        <v>164</v>
      </c>
      <c r="W40" s="68"/>
    </row>
    <row r="41" spans="1:24" ht="14.25" customHeight="1" x14ac:dyDescent="0.25">
      <c r="W41" s="68"/>
    </row>
    <row r="42" spans="1:24" ht="14.25" customHeight="1" x14ac:dyDescent="0.25">
      <c r="A42" s="58" t="s">
        <v>168</v>
      </c>
      <c r="W42" s="68"/>
    </row>
    <row r="43" spans="1:24" ht="14.25" customHeight="1" x14ac:dyDescent="0.25">
      <c r="A43" s="58" t="s">
        <v>161</v>
      </c>
      <c r="W43" s="68"/>
    </row>
    <row r="44" spans="1:24" ht="14.25" customHeight="1" x14ac:dyDescent="0.25">
      <c r="W44" s="68"/>
    </row>
    <row r="45" spans="1:24" ht="14.25" customHeight="1" x14ac:dyDescent="0.25">
      <c r="B45" s="61" t="s">
        <v>193</v>
      </c>
      <c r="C45" s="58" t="s">
        <v>91</v>
      </c>
      <c r="W45" s="68"/>
    </row>
    <row r="46" spans="1:24" ht="14.25" customHeight="1" x14ac:dyDescent="0.25">
      <c r="B46" s="8" t="s">
        <v>125</v>
      </c>
      <c r="C46" s="69" t="s">
        <v>102</v>
      </c>
      <c r="D46" s="69"/>
      <c r="E46" s="69"/>
      <c r="W46" s="68"/>
    </row>
    <row r="47" spans="1:24" ht="14.25" customHeight="1" x14ac:dyDescent="0.25">
      <c r="B47" s="70" t="s">
        <v>125</v>
      </c>
      <c r="C47" s="71" t="s">
        <v>82</v>
      </c>
      <c r="D47" s="71"/>
      <c r="E47" s="71"/>
      <c r="W47" s="68"/>
    </row>
    <row r="48" spans="1:24" ht="14.25" customHeight="1" x14ac:dyDescent="0.25">
      <c r="B48" s="72" t="s">
        <v>125</v>
      </c>
      <c r="C48" s="73" t="s">
        <v>101</v>
      </c>
      <c r="D48" s="73"/>
      <c r="E48" s="73"/>
      <c r="W48" s="68"/>
    </row>
    <row r="49" spans="1:23" ht="14.25" customHeight="1" x14ac:dyDescent="0.25">
      <c r="B49" s="74" t="s">
        <v>86</v>
      </c>
      <c r="C49" s="75" t="s">
        <v>184</v>
      </c>
      <c r="D49" s="75"/>
      <c r="E49" s="75"/>
      <c r="W49" s="68"/>
    </row>
    <row r="50" spans="1:23" ht="15" x14ac:dyDescent="0.25">
      <c r="W50" s="68"/>
    </row>
    <row r="51" spans="1:23" ht="15" x14ac:dyDescent="0.25">
      <c r="A51" s="59" t="s">
        <v>118</v>
      </c>
      <c r="W51" s="68"/>
    </row>
    <row r="53" spans="1:23" ht="15" x14ac:dyDescent="0.25">
      <c r="A53"/>
      <c r="B53" s="76" t="s">
        <v>221</v>
      </c>
      <c r="W53" s="68"/>
    </row>
    <row r="54" spans="1:23" ht="15" x14ac:dyDescent="0.25">
      <c r="A54"/>
      <c r="B54" s="76" t="s">
        <v>222</v>
      </c>
      <c r="W54" s="68"/>
    </row>
    <row r="55" spans="1:23" x14ac:dyDescent="0.2">
      <c r="A55"/>
      <c r="B55" s="76" t="s">
        <v>223</v>
      </c>
    </row>
    <row r="56" spans="1:23" x14ac:dyDescent="0.2">
      <c r="A56"/>
    </row>
    <row r="57" spans="1:23" x14ac:dyDescent="0.2">
      <c r="A57"/>
      <c r="B57" s="76" t="s">
        <v>224</v>
      </c>
    </row>
    <row r="58" spans="1:23" x14ac:dyDescent="0.2">
      <c r="A58"/>
      <c r="B58" s="76" t="s">
        <v>225</v>
      </c>
    </row>
    <row r="59" spans="1:23" x14ac:dyDescent="0.2">
      <c r="B59" s="76"/>
    </row>
    <row r="60" spans="1:23" ht="15" x14ac:dyDescent="0.25">
      <c r="A60" s="77" t="s">
        <v>200</v>
      </c>
      <c r="B60" s="78"/>
      <c r="C60" s="78"/>
      <c r="D60" s="78"/>
      <c r="E60" s="78"/>
    </row>
    <row r="61" spans="1:23" x14ac:dyDescent="0.2">
      <c r="A61" s="78"/>
      <c r="B61" s="78"/>
      <c r="C61" s="78"/>
      <c r="D61" s="78"/>
      <c r="E61" s="78"/>
    </row>
    <row r="62" spans="1:23" x14ac:dyDescent="0.2">
      <c r="A62" s="78" t="s">
        <v>97</v>
      </c>
      <c r="C62" s="78"/>
      <c r="D62" s="78"/>
      <c r="E62" s="78"/>
      <c r="F62" s="78"/>
    </row>
    <row r="64" spans="1:23" x14ac:dyDescent="0.2">
      <c r="B64" s="79" t="s">
        <v>6</v>
      </c>
      <c r="C64" s="79" t="s">
        <v>7</v>
      </c>
      <c r="D64" s="79" t="s">
        <v>8</v>
      </c>
      <c r="E64" s="79" t="s">
        <v>11</v>
      </c>
      <c r="F64" s="79" t="s">
        <v>17</v>
      </c>
    </row>
    <row r="65" spans="2:6" x14ac:dyDescent="0.2">
      <c r="B65" s="80">
        <v>120</v>
      </c>
      <c r="C65" s="80">
        <v>800</v>
      </c>
      <c r="D65" s="80">
        <v>800</v>
      </c>
      <c r="E65" s="80">
        <v>800</v>
      </c>
      <c r="F65" s="9">
        <f>C65+D65+E65</f>
        <v>2400</v>
      </c>
    </row>
    <row r="66" spans="2:6" x14ac:dyDescent="0.2">
      <c r="B66" s="81" t="s">
        <v>9</v>
      </c>
      <c r="C66" s="81">
        <f>$B$65+150</f>
        <v>270</v>
      </c>
      <c r="D66" s="81">
        <f>2*($B$65+150)</f>
        <v>540</v>
      </c>
      <c r="E66" s="81">
        <f>$B$65+150</f>
        <v>270</v>
      </c>
      <c r="F66" s="81">
        <f t="shared" ref="F66:F67" si="2">C66+D66+E66</f>
        <v>1080</v>
      </c>
    </row>
    <row r="67" spans="2:6" x14ac:dyDescent="0.2">
      <c r="B67" s="83" t="s">
        <v>10</v>
      </c>
      <c r="C67" s="83">
        <v>1000</v>
      </c>
      <c r="D67" s="83">
        <v>1000</v>
      </c>
      <c r="E67" s="83">
        <v>1000</v>
      </c>
      <c r="F67" s="83">
        <f t="shared" si="2"/>
        <v>3000</v>
      </c>
    </row>
  </sheetData>
  <sheetProtection sheet="1" insertRows="0" deleteRows="0"/>
  <dataConsolidate/>
  <mergeCells count="7">
    <mergeCell ref="P15:R17"/>
    <mergeCell ref="R21:U21"/>
    <mergeCell ref="A21:C21"/>
    <mergeCell ref="I21:K21"/>
    <mergeCell ref="L21:M21"/>
    <mergeCell ref="N21:Q21"/>
    <mergeCell ref="D21:H21"/>
  </mergeCells>
  <conditionalFormatting sqref="A24:V33">
    <cfRule type="expression" dxfId="428" priority="2">
      <formula>OR(A24="")</formula>
    </cfRule>
  </conditionalFormatting>
  <conditionalFormatting sqref="B65">
    <cfRule type="expression" dxfId="427" priority="49">
      <formula>NOT(OR(B65=50,B65=60,B65=80,B65=100,B65=120,B65=133,B65=150,B65=172,B65=200,B65=220,B65=240,B65=250))</formula>
    </cfRule>
  </conditionalFormatting>
  <conditionalFormatting sqref="C24:C33">
    <cfRule type="cellIs" dxfId="426" priority="59" operator="lessThan">
      <formula>0</formula>
    </cfRule>
  </conditionalFormatting>
  <conditionalFormatting sqref="C65">
    <cfRule type="expression" dxfId="425" priority="48">
      <formula>NOT(AND(C65&gt;=B65+150,C65&lt;=1000))</formula>
    </cfRule>
  </conditionalFormatting>
  <conditionalFormatting sqref="D24:D33">
    <cfRule type="expression" dxfId="424" priority="52">
      <formula>NOT(AND(D24&gt;=J24+150,D24&lt;=1000))</formula>
    </cfRule>
  </conditionalFormatting>
  <conditionalFormatting sqref="D65">
    <cfRule type="expression" dxfId="423" priority="47">
      <formula>NOT(AND(D65&gt;=2*(B65+150),D65&lt;=1000))</formula>
    </cfRule>
  </conditionalFormatting>
  <conditionalFormatting sqref="E24:E33">
    <cfRule type="expression" dxfId="422" priority="51">
      <formula>NOT(AND(E24&gt;=2*(J24+150),E24&lt;=1000))</formula>
    </cfRule>
  </conditionalFormatting>
  <conditionalFormatting sqref="E65">
    <cfRule type="expression" dxfId="421" priority="46">
      <formula>NOT(AND(E65&gt;=B65+150,E65&lt;=1000))</formula>
    </cfRule>
  </conditionalFormatting>
  <conditionalFormatting sqref="F24:F33">
    <cfRule type="expression" dxfId="420" priority="50">
      <formula>NOT(AND(F24&gt;=J24+150,F24&lt;=1000))</formula>
    </cfRule>
  </conditionalFormatting>
  <conditionalFormatting sqref="F65">
    <cfRule type="expression" dxfId="419" priority="44">
      <formula>NOT(AND(F65&gt;=4*(B65+150),F65&lt;=3*1000))</formula>
    </cfRule>
  </conditionalFormatting>
  <conditionalFormatting sqref="G24:H33">
    <cfRule type="cellIs" dxfId="418" priority="42" operator="notBetween">
      <formula>90</formula>
      <formula>175</formula>
    </cfRule>
  </conditionalFormatting>
  <conditionalFormatting sqref="I24:I33">
    <cfRule type="expression" dxfId="417" priority="57">
      <formula>NOT(OR(AND(I24&gt;=4*(J24+150),I24&lt;=3*1000,D24&gt;0,E24&gt;0,F24&gt;0),I24=0))</formula>
    </cfRule>
  </conditionalFormatting>
  <conditionalFormatting sqref="J24:J33">
    <cfRule type="expression" dxfId="416" priority="8">
      <formula>AND(OR(D24&gt;0,E24&gt;0,F24&gt;0),J24=0)</formula>
    </cfRule>
    <cfRule type="expression" dxfId="415" priority="35">
      <formula>OR(AND(M24="Power T",OR(J24=220)))</formula>
    </cfRule>
    <cfRule type="expression" dxfId="414" priority="36">
      <formula>OR(AND(M24="Power T",OR(J24=50)),AND(M24="Power S",OR(J24=220,J24=250)),AND(M24="Perform R",OR(J24=50,J24=220,J24=250)),AND(M24="Perform C",OR(J24=220,J24=250)))</formula>
    </cfRule>
    <cfRule type="expression" dxfId="413" priority="37">
      <formula>NOT(OR(J24=50,J24=60,J24=80,J24=100,J24=120,J24=133,J24=150,J24=172,J24=200,J24=220,J24=240,J24=250))</formula>
    </cfRule>
  </conditionalFormatting>
  <conditionalFormatting sqref="K24:K33">
    <cfRule type="cellIs" dxfId="412" priority="56" operator="notBetween">
      <formula>600</formula>
      <formula>1100</formula>
    </cfRule>
  </conditionalFormatting>
  <conditionalFormatting sqref="L24:L33">
    <cfRule type="expression" dxfId="411" priority="7">
      <formula>NOT(OR(L24="FTV HL",L24=""))</formula>
    </cfRule>
  </conditionalFormatting>
  <conditionalFormatting sqref="M24:M33">
    <cfRule type="expression" dxfId="410" priority="31">
      <formula>OR(AND(M24="Power T",OR(J24=220)))</formula>
    </cfRule>
    <cfRule type="expression" dxfId="409" priority="32">
      <formula>OR(AND(M24="Power T",OR(J24=50)),AND(M24="Power S",OR(J24=220,J24=250)),AND(M24="Perform R",OR(J24=50,J24=220,J24=250)),AND(M24="Perform C",OR(J24=220,J24=250)))</formula>
    </cfRule>
    <cfRule type="expression" dxfId="408" priority="33">
      <formula>NOT(OR(M24="Power T",M24="Power S",M24="Perform R",M24="Perform C"))</formula>
    </cfRule>
  </conditionalFormatting>
  <conditionalFormatting sqref="N24:N33">
    <cfRule type="expression" dxfId="407" priority="3">
      <formula>AND(Q24="G",NOT(OR(N24=0.7,N24=0.75,N24=0.8)))</formula>
    </cfRule>
    <cfRule type="expression" dxfId="406" priority="30">
      <formula>OR(AND(O24="HPS 200",NOT(N24=0.55)),AND(NOT(O24="HPS 200"),N24=0.55))</formula>
    </cfRule>
  </conditionalFormatting>
  <conditionalFormatting sqref="O24:O33">
    <cfRule type="expression" dxfId="405" priority="5">
      <formula>OR(AND(O24="HPS 200",NOT(N24=0.55)),AND(NOT(O24="HPS 200"),N24=0.55))</formula>
    </cfRule>
    <cfRule type="expression" dxfId="404" priority="41">
      <formula>NOT(OR(O24="SP 25",O24="SP 25",O24="PVDF 25",O24="PVDF 35",O24="PUR 50",O24="PVCF 150",O24="HPS 200",O24="PRISMA",O24="PRISMA ELEMENTS",O24="Inox 304",O24="Inox 316L",O24="Inox 316"))</formula>
    </cfRule>
  </conditionalFormatting>
  <conditionalFormatting sqref="Q24:Q33">
    <cfRule type="expression" dxfId="403" priority="4">
      <formula>AND(Q24="G",NOT(OR(N24=0.7,N24=0.75,N24=0.8)))</formula>
    </cfRule>
    <cfRule type="expression" dxfId="402" priority="54">
      <formula>NOT(OR(Q24="S",Q24="V",Q24="V2",Q24="G",Q24="M",Q24="M3",Q24="M8"))</formula>
    </cfRule>
  </conditionalFormatting>
  <conditionalFormatting sqref="S24:S33">
    <cfRule type="expression" dxfId="401" priority="39">
      <formula>NOT(OR(S24="SP 25",S24="SP 25",S24="PVDF 25",S24="PVDF 35",S24="PUR 50",S24="PVCF 150",S24="HPS 200",S24="PRISMA",S24="PRISMA ELEMENTS",S24="Inox 304",S24="Inox 316L",S24="Inox 316"))</formula>
    </cfRule>
  </conditionalFormatting>
  <conditionalFormatting sqref="U24:U33">
    <cfRule type="expression" dxfId="400" priority="53">
      <formula>NOT(OR(U24="S",U24="V",U24="V2",U24="G",U24="M2"))</formula>
    </cfRule>
  </conditionalFormatting>
  <conditionalFormatting sqref="X33">
    <cfRule type="expression" dxfId="399"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1100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 HL"</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4FF8C7B-0E29-403E-87C1-F5523EBCFB36}">
      <formula1>"Priority A, Priority B, Priority C"</formula1>
    </dataValidation>
  </dataValidations>
  <hyperlinks>
    <hyperlink ref="B55" r:id="rId1" tooltip="Download" display="https://www.trimo-group.com/files/downloads/Trimoterm Fireproof Panels Brochure.pdf" xr:uid="{3ABAEB54-1A6D-4663-B8CB-59046CE3ECC4}"/>
    <hyperlink ref="B57" r:id="rId2" display="pack" xr:uid="{93ECE760-FA8C-4E8E-B0F7-5FB17CE04072}"/>
    <hyperlink ref="B58" r:id="rId3" xr:uid="{971C1118-D206-4CB4-B4EB-4EC637883209}"/>
    <hyperlink ref="B54" r:id="rId4" xr:uid="{7D29FF0E-D726-4CFB-918C-C7EF6F701013}"/>
    <hyperlink ref="B53" r:id="rId5" tooltip="Download" display="https://www.trimo-group.com/files/downloads/Trimoterm Technical Specification.pdf" xr:uid="{D5403028-1B92-4DA7-B914-57234424970F}"/>
  </hyperlinks>
  <pageMargins left="0.39370078740157483" right="0.39370078740157483" top="0.39370078740157483" bottom="0.39370078740157483" header="0.31496062992125984" footer="0.31496062992125984"/>
  <pageSetup paperSize="9" scale="45" pageOrder="overThenDown" orientation="landscape" r:id="rId6"/>
  <ignoredErrors>
    <ignoredError sqref="A2:B2 A32:K32 A65:XFD65 A64 G64:XFD64 A35:XFD37 C33:K33 A44:XFD44 B43:XFD43 A22:XFD22 B21:C21 Y21:XFD21 Y23:XFD23 A50:XFD50 A49 D49:XFD49 W33 A48 A47 D47:XFD47 A16:XFD16 B14:XFD14 A41:XFD41 B40:XFD40 E21:H21 A46 A45 D45:XFD45 A18:XFD20 B17:XFD17 A63:XFD63 B62:XFD62 A59:XFD59 C58:XFD58 D48:XFD48 D46:XFD46 A10:XFD11 B8:XFD8 B7:XFD7 R33 A68:XFD1048576 A67 C67:XFD67 A66 C66:XFD66 J21:K21 M21 N33 Y33:XFD33 B6:XFD6 B5:XFD5 A52:XFD52 B51:XFD51 O21:Q21 S21:U21 A1:B1 D1:XFD1 B13:XFD13 B12:XFD12 A34:U34 W34:XFD34 B9:XFD9 C56:XFD56 C55:XFD55 C53:XFD53 B42:XFD42 C57:XFD57 A4:XFD4 A3:B3 D3 A39:XFD39 B38:XFD38 F3:XFD3 C54:XFD54 A24:K24 M24:XFD24 A25:K25 M25:XFD25 A26:K26 M26:XFD26 A27:K27 M27:XFD27 A28:K28 M28:XFD28 A29:K29 M29:XFD29 A30:K30 M30:XFD30 A31:K31 M31:XFD31 M32:XFD32 D2:XFD2 A61:XFD61 B60:XFD60 A15:O15 Q15:XFD15"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40" id="{00000000-000E-0000-0300-000027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8" id="{00000000-000E-0000-0300-000025000000}">
            <xm:f>COUNTIF(List_Values!$B$2:$B$11,R24)=0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36AB4F1-749F-4B0B-B935-9518FA7EC581}">
          <x14:formula1>
            <xm:f>List_Values!$A$2:$A$9</xm:f>
          </x14:formula1>
          <xm:sqref>N24:N33</xm:sqref>
        </x14:dataValidation>
        <x14:dataValidation type="list" allowBlank="1" xr:uid="{3BC13CFC-3470-4FB2-A333-49A8CE070A53}">
          <x14:formula1>
            <xm:f>List_Values!$B$2:$B$11</xm:f>
          </x14:formula1>
          <xm:sqref>R24:R33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Normal="100" zoomScaleSheetLayoutView="70" workbookViewId="0">
      <selection activeCell="F1" sqref="F1"/>
    </sheetView>
  </sheetViews>
  <sheetFormatPr defaultColWidth="9"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120</v>
      </c>
    </row>
    <row r="2" spans="1:18" s="43" customFormat="1" ht="26.25" x14ac:dyDescent="0.4">
      <c r="C2" s="47" t="s">
        <v>171</v>
      </c>
    </row>
    <row r="3" spans="1:18" s="43" customFormat="1" ht="15.75" x14ac:dyDescent="0.25">
      <c r="C3" s="48" t="s">
        <v>22</v>
      </c>
      <c r="D3" s="49" t="str" cm="1">
        <f t="array" ref="D3">LOOKUP(2,1/(Updates!A:A&lt;&gt;""),Updates!A:A)</f>
        <v>1.4.1</v>
      </c>
      <c r="E3" s="30" t="s">
        <v>196</v>
      </c>
      <c r="M3" s="46"/>
    </row>
    <row r="4" spans="1:18" s="43" customFormat="1" x14ac:dyDescent="0.2"/>
    <row r="5" spans="1:18" ht="15" x14ac:dyDescent="0.25">
      <c r="A5" s="84" t="s">
        <v>117</v>
      </c>
      <c r="B5" s="31" t="str">
        <f>IF('Panneau FTV HL'!B5=0,"",'Panneau FTV HL'!B5)</f>
        <v/>
      </c>
      <c r="C5" s="32"/>
    </row>
    <row r="6" spans="1:18" ht="15" x14ac:dyDescent="0.25">
      <c r="A6" s="84" t="s">
        <v>189</v>
      </c>
      <c r="B6" s="31" t="str">
        <f>IF('Panneau FTV HL'!B6=0,"",'Panneau FTV HL'!B6)</f>
        <v/>
      </c>
      <c r="C6" s="32"/>
    </row>
    <row r="7" spans="1:18" ht="15" x14ac:dyDescent="0.25">
      <c r="A7" s="84" t="s">
        <v>104</v>
      </c>
      <c r="B7" s="31" t="str">
        <f>IF('Panneau FTV HL'!B7=0,"",'Panneau FTV HL'!B7)</f>
        <v/>
      </c>
      <c r="C7" s="32"/>
    </row>
    <row r="8" spans="1:18" ht="15" x14ac:dyDescent="0.25">
      <c r="A8" s="84" t="s">
        <v>103</v>
      </c>
      <c r="B8" s="31" t="str">
        <f>IF('Panneau FTV HL'!B8=0,"",'Panneau FTV HL'!B8)</f>
        <v/>
      </c>
      <c r="C8" s="32"/>
    </row>
    <row r="9" spans="1:18" ht="15" x14ac:dyDescent="0.25">
      <c r="A9" s="84" t="s">
        <v>122</v>
      </c>
      <c r="B9" s="31" t="str">
        <f>IF('Panneau FTV HL'!B9=0,"",'Panneau FTV HL'!B9)</f>
        <v/>
      </c>
      <c r="C9" s="32"/>
    </row>
    <row r="12" spans="1:18" ht="15" x14ac:dyDescent="0.25">
      <c r="A12" s="84" t="s">
        <v>121</v>
      </c>
      <c r="B12" s="31" t="str">
        <f>IF('Panneau FTV HL'!B12=0,"",'Panneau FTV HL'!B12)</f>
        <v/>
      </c>
      <c r="C12" s="85"/>
    </row>
    <row r="13" spans="1:18" ht="15" x14ac:dyDescent="0.25">
      <c r="A13" s="84" t="s">
        <v>123</v>
      </c>
      <c r="B13" s="31" t="str">
        <f>IF('Panneau FTV HL'!B13=0,"",'Panneau FTV HL'!B13)</f>
        <v/>
      </c>
      <c r="C13" s="85"/>
      <c r="M13" s="63"/>
      <c r="Q13" s="63"/>
    </row>
    <row r="14" spans="1:18" ht="15" x14ac:dyDescent="0.25">
      <c r="A14" s="84" t="s">
        <v>85</v>
      </c>
      <c r="B14" s="31" t="str">
        <f>IF('Panneau FTV HL'!B14=0,"",'Panneau FTV HL'!B14)</f>
        <v/>
      </c>
      <c r="C14" s="85"/>
    </row>
    <row r="15" spans="1:18" ht="14.25" customHeight="1" x14ac:dyDescent="0.2">
      <c r="P15" s="138" t="s">
        <v>218</v>
      </c>
      <c r="Q15" s="138"/>
      <c r="R15" s="138"/>
    </row>
    <row r="16" spans="1:18" ht="14.25" customHeight="1" x14ac:dyDescent="0.2">
      <c r="P16" s="138"/>
      <c r="Q16" s="138"/>
      <c r="R16" s="138"/>
    </row>
    <row r="17" spans="1:23" ht="15" x14ac:dyDescent="0.25">
      <c r="A17" s="84" t="s">
        <v>95</v>
      </c>
      <c r="B17" s="31" t="str">
        <f>IF('Panneau FTV HL'!B17=0,"",'Panneau FTV HL'!B17)</f>
        <v/>
      </c>
      <c r="C17" s="85"/>
      <c r="P17" s="138"/>
      <c r="Q17" s="138"/>
      <c r="R17" s="138"/>
    </row>
    <row r="18" spans="1:23" x14ac:dyDescent="0.2">
      <c r="P18" s="114"/>
      <c r="Q18" s="114"/>
      <c r="R18" s="114"/>
    </row>
    <row r="19" spans="1:23" x14ac:dyDescent="0.2">
      <c r="P19" s="114"/>
      <c r="Q19" s="114"/>
      <c r="R19" s="114"/>
    </row>
    <row r="21" spans="1:23" s="43" customFormat="1" ht="15.75" customHeight="1" x14ac:dyDescent="0.2">
      <c r="A21" s="136" t="s">
        <v>109</v>
      </c>
      <c r="B21" s="136"/>
      <c r="C21" s="136"/>
      <c r="D21" s="136" t="s">
        <v>186</v>
      </c>
      <c r="E21" s="136"/>
      <c r="F21" s="136"/>
      <c r="G21" s="136"/>
      <c r="H21" s="136" t="s">
        <v>111</v>
      </c>
      <c r="I21" s="136"/>
      <c r="J21" s="136"/>
      <c r="K21" s="136" t="s">
        <v>112</v>
      </c>
      <c r="L21" s="136"/>
      <c r="M21" s="133" t="s">
        <v>190</v>
      </c>
      <c r="N21" s="134"/>
      <c r="O21" s="134"/>
      <c r="P21" s="135"/>
      <c r="Q21" s="133" t="s">
        <v>191</v>
      </c>
      <c r="R21" s="134"/>
      <c r="S21" s="134"/>
      <c r="T21" s="135"/>
      <c r="U21" s="42" t="s">
        <v>1</v>
      </c>
      <c r="V21" s="42" t="s">
        <v>107</v>
      </c>
      <c r="W21" s="103" t="s">
        <v>113</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94</v>
      </c>
      <c r="B23" s="87" t="s">
        <v>4</v>
      </c>
      <c r="C23" s="87" t="s">
        <v>108</v>
      </c>
      <c r="D23" s="87" t="s">
        <v>7</v>
      </c>
      <c r="E23" s="87" t="s">
        <v>8</v>
      </c>
      <c r="F23" s="87" t="s">
        <v>26</v>
      </c>
      <c r="G23" s="87" t="s">
        <v>12</v>
      </c>
      <c r="H23" s="87" t="s">
        <v>106</v>
      </c>
      <c r="I23" s="87" t="s">
        <v>90</v>
      </c>
      <c r="J23" s="87" t="s">
        <v>2</v>
      </c>
      <c r="K23" s="87" t="s">
        <v>112</v>
      </c>
      <c r="L23" s="87" t="s">
        <v>187</v>
      </c>
      <c r="M23" s="87" t="s">
        <v>88</v>
      </c>
      <c r="N23" s="87" t="s">
        <v>83</v>
      </c>
      <c r="O23" s="87" t="s">
        <v>92</v>
      </c>
      <c r="P23" s="87" t="s">
        <v>115</v>
      </c>
      <c r="Q23" s="87" t="s">
        <v>89</v>
      </c>
      <c r="R23" s="87" t="s">
        <v>84</v>
      </c>
      <c r="S23" s="87" t="s">
        <v>93</v>
      </c>
      <c r="T23" s="87" t="s">
        <v>116</v>
      </c>
      <c r="U23" s="87" t="s">
        <v>1</v>
      </c>
      <c r="V23" s="88" t="s">
        <v>165</v>
      </c>
      <c r="W23" s="87" t="s">
        <v>113</v>
      </c>
    </row>
    <row r="24" spans="1:23" x14ac:dyDescent="0.2">
      <c r="A24" s="33"/>
      <c r="B24" s="5"/>
      <c r="C24" s="5"/>
      <c r="D24" s="6"/>
      <c r="E24" s="6"/>
      <c r="F24" s="9">
        <f>D24+E24</f>
        <v>0</v>
      </c>
      <c r="G24" s="6"/>
      <c r="H24" s="6"/>
      <c r="I24" s="5"/>
      <c r="J24" s="7"/>
      <c r="K24" s="5" t="s">
        <v>20</v>
      </c>
      <c r="L24" s="5"/>
      <c r="M24" s="13"/>
      <c r="N24" s="5"/>
      <c r="O24" s="5"/>
      <c r="P24" s="5"/>
      <c r="Q24" s="13"/>
      <c r="R24" s="5"/>
      <c r="S24" s="5"/>
      <c r="T24" s="5"/>
      <c r="U24" s="8"/>
      <c r="V24" s="34">
        <f t="shared" ref="V24:V33" si="0">C24*H24/1000*J24/1000</f>
        <v>0</v>
      </c>
      <c r="W24" s="104"/>
    </row>
    <row r="25" spans="1:23" x14ac:dyDescent="0.2">
      <c r="A25" s="33"/>
      <c r="B25" s="5"/>
      <c r="C25" s="5"/>
      <c r="D25" s="6"/>
      <c r="E25" s="6"/>
      <c r="F25" s="9">
        <f t="shared" ref="F25:F27" si="1">D25+E25</f>
        <v>0</v>
      </c>
      <c r="G25" s="6"/>
      <c r="H25" s="6"/>
      <c r="I25" s="5"/>
      <c r="J25" s="7"/>
      <c r="K25" s="5" t="s">
        <v>20</v>
      </c>
      <c r="L25" s="5"/>
      <c r="M25" s="14"/>
      <c r="N25" s="5"/>
      <c r="O25" s="5"/>
      <c r="P25" s="5"/>
      <c r="Q25" s="14"/>
      <c r="R25" s="5"/>
      <c r="S25" s="5"/>
      <c r="T25" s="5"/>
      <c r="U25" s="8"/>
      <c r="V25" s="34">
        <f t="shared" si="0"/>
        <v>0</v>
      </c>
      <c r="W25" s="104"/>
    </row>
    <row r="26" spans="1:23" x14ac:dyDescent="0.2">
      <c r="A26" s="33"/>
      <c r="B26" s="5"/>
      <c r="C26" s="5"/>
      <c r="D26" s="6"/>
      <c r="E26" s="6"/>
      <c r="F26" s="9">
        <f t="shared" si="1"/>
        <v>0</v>
      </c>
      <c r="G26" s="6"/>
      <c r="H26" s="6"/>
      <c r="I26" s="5"/>
      <c r="J26" s="7"/>
      <c r="K26" s="5" t="s">
        <v>20</v>
      </c>
      <c r="L26" s="5"/>
      <c r="M26" s="14"/>
      <c r="N26" s="5"/>
      <c r="O26" s="5"/>
      <c r="P26" s="5"/>
      <c r="Q26" s="14"/>
      <c r="R26" s="5"/>
      <c r="S26" s="5"/>
      <c r="T26" s="5"/>
      <c r="U26" s="8"/>
      <c r="V26" s="34">
        <f t="shared" si="0"/>
        <v>0</v>
      </c>
      <c r="W26" s="104"/>
    </row>
    <row r="27" spans="1:23" x14ac:dyDescent="0.2">
      <c r="A27" s="33"/>
      <c r="B27" s="5"/>
      <c r="C27" s="5"/>
      <c r="D27" s="6"/>
      <c r="E27" s="6"/>
      <c r="F27" s="9">
        <f t="shared" si="1"/>
        <v>0</v>
      </c>
      <c r="G27" s="6"/>
      <c r="H27" s="6"/>
      <c r="I27" s="5"/>
      <c r="J27" s="7"/>
      <c r="K27" s="5" t="s">
        <v>20</v>
      </c>
      <c r="L27" s="5"/>
      <c r="M27" s="14"/>
      <c r="N27" s="5"/>
      <c r="O27" s="5"/>
      <c r="P27" s="5"/>
      <c r="Q27" s="14"/>
      <c r="R27" s="5"/>
      <c r="S27" s="5"/>
      <c r="T27" s="5"/>
      <c r="U27" s="8"/>
      <c r="V27" s="34">
        <f t="shared" si="0"/>
        <v>0</v>
      </c>
      <c r="W27" s="104"/>
    </row>
    <row r="28" spans="1:23" x14ac:dyDescent="0.2">
      <c r="A28" s="33"/>
      <c r="B28" s="5"/>
      <c r="C28" s="5"/>
      <c r="D28" s="6"/>
      <c r="E28" s="6"/>
      <c r="F28" s="9">
        <f t="shared" ref="F28:F32" si="2">D28+E28</f>
        <v>0</v>
      </c>
      <c r="G28" s="6"/>
      <c r="H28" s="6"/>
      <c r="I28" s="5"/>
      <c r="J28" s="7"/>
      <c r="K28" s="5" t="s">
        <v>20</v>
      </c>
      <c r="L28" s="5"/>
      <c r="M28" s="13"/>
      <c r="N28" s="5"/>
      <c r="O28" s="5"/>
      <c r="P28" s="5"/>
      <c r="Q28" s="13"/>
      <c r="R28" s="5"/>
      <c r="S28" s="5"/>
      <c r="T28" s="5"/>
      <c r="U28" s="8"/>
      <c r="V28" s="34">
        <f t="shared" si="0"/>
        <v>0</v>
      </c>
      <c r="W28" s="104"/>
    </row>
    <row r="29" spans="1:23" x14ac:dyDescent="0.2">
      <c r="A29" s="33"/>
      <c r="B29" s="5"/>
      <c r="C29" s="5"/>
      <c r="D29" s="6"/>
      <c r="E29" s="6"/>
      <c r="F29" s="9">
        <f t="shared" si="2"/>
        <v>0</v>
      </c>
      <c r="G29" s="6"/>
      <c r="H29" s="6"/>
      <c r="I29" s="5"/>
      <c r="J29" s="7"/>
      <c r="K29" s="5" t="s">
        <v>20</v>
      </c>
      <c r="L29" s="5"/>
      <c r="M29" s="13"/>
      <c r="N29" s="5"/>
      <c r="O29" s="5"/>
      <c r="P29" s="5"/>
      <c r="Q29" s="13"/>
      <c r="R29" s="5"/>
      <c r="S29" s="5"/>
      <c r="T29" s="5"/>
      <c r="U29" s="8"/>
      <c r="V29" s="34">
        <f t="shared" si="0"/>
        <v>0</v>
      </c>
      <c r="W29" s="104"/>
    </row>
    <row r="30" spans="1:23" x14ac:dyDescent="0.2">
      <c r="A30" s="33"/>
      <c r="B30" s="5"/>
      <c r="C30" s="5"/>
      <c r="D30" s="6"/>
      <c r="E30" s="6"/>
      <c r="F30" s="9">
        <f t="shared" si="2"/>
        <v>0</v>
      </c>
      <c r="G30" s="6"/>
      <c r="H30" s="6"/>
      <c r="I30" s="5"/>
      <c r="J30" s="7"/>
      <c r="K30" s="5" t="s">
        <v>20</v>
      </c>
      <c r="L30" s="5"/>
      <c r="M30" s="13"/>
      <c r="N30" s="5"/>
      <c r="O30" s="5"/>
      <c r="P30" s="5"/>
      <c r="Q30" s="13"/>
      <c r="R30" s="5"/>
      <c r="S30" s="5"/>
      <c r="T30" s="5"/>
      <c r="U30" s="8"/>
      <c r="V30" s="34">
        <f t="shared" si="0"/>
        <v>0</v>
      </c>
      <c r="W30" s="104"/>
    </row>
    <row r="31" spans="1:23" x14ac:dyDescent="0.2">
      <c r="A31" s="33"/>
      <c r="B31" s="5"/>
      <c r="C31" s="5"/>
      <c r="D31" s="6"/>
      <c r="E31" s="6"/>
      <c r="F31" s="9">
        <f t="shared" si="2"/>
        <v>0</v>
      </c>
      <c r="G31" s="6"/>
      <c r="H31" s="6"/>
      <c r="I31" s="5"/>
      <c r="J31" s="7"/>
      <c r="K31" s="5" t="s">
        <v>20</v>
      </c>
      <c r="L31" s="5"/>
      <c r="M31" s="13"/>
      <c r="N31" s="5"/>
      <c r="O31" s="5"/>
      <c r="P31" s="5"/>
      <c r="Q31" s="13"/>
      <c r="R31" s="5"/>
      <c r="S31" s="5"/>
      <c r="T31" s="5"/>
      <c r="U31" s="8"/>
      <c r="V31" s="34">
        <f t="shared" si="0"/>
        <v>0</v>
      </c>
      <c r="W31" s="104"/>
    </row>
    <row r="32" spans="1:23" x14ac:dyDescent="0.2">
      <c r="A32" s="33"/>
      <c r="B32" s="5"/>
      <c r="C32" s="5"/>
      <c r="D32" s="6"/>
      <c r="E32" s="6"/>
      <c r="F32" s="9">
        <f t="shared" si="2"/>
        <v>0</v>
      </c>
      <c r="G32" s="6"/>
      <c r="H32" s="6"/>
      <c r="I32" s="5"/>
      <c r="J32" s="7"/>
      <c r="K32" s="5" t="s">
        <v>20</v>
      </c>
      <c r="L32" s="5"/>
      <c r="M32" s="13"/>
      <c r="N32" s="5"/>
      <c r="O32" s="5"/>
      <c r="P32" s="5"/>
      <c r="Q32" s="13"/>
      <c r="R32" s="5"/>
      <c r="S32" s="5"/>
      <c r="T32" s="5"/>
      <c r="U32" s="8"/>
      <c r="V32" s="34">
        <f t="shared" si="0"/>
        <v>0</v>
      </c>
      <c r="W32" s="104"/>
    </row>
    <row r="33" spans="1:23" x14ac:dyDescent="0.2">
      <c r="A33" s="35" t="s">
        <v>78</v>
      </c>
      <c r="B33" s="36" t="s">
        <v>0</v>
      </c>
      <c r="C33" s="36">
        <v>0</v>
      </c>
      <c r="D33" s="37">
        <v>400</v>
      </c>
      <c r="E33" s="37">
        <v>400</v>
      </c>
      <c r="F33" s="50">
        <f>D33+E33</f>
        <v>800</v>
      </c>
      <c r="G33" s="37">
        <v>90</v>
      </c>
      <c r="H33" s="37">
        <v>5000</v>
      </c>
      <c r="I33" s="36">
        <v>150</v>
      </c>
      <c r="J33" s="38">
        <v>1000</v>
      </c>
      <c r="K33" s="36" t="s">
        <v>20</v>
      </c>
      <c r="L33" s="36" t="s">
        <v>3</v>
      </c>
      <c r="M33" s="51">
        <v>0.6</v>
      </c>
      <c r="N33" s="36" t="s">
        <v>21</v>
      </c>
      <c r="O33" s="36" t="s">
        <v>19</v>
      </c>
      <c r="P33" s="36" t="s">
        <v>5</v>
      </c>
      <c r="Q33" s="51">
        <v>0.5</v>
      </c>
      <c r="R33" s="36" t="s">
        <v>21</v>
      </c>
      <c r="S33" s="36" t="s">
        <v>19</v>
      </c>
      <c r="T33" s="36" t="s">
        <v>18</v>
      </c>
      <c r="U33" s="40" t="s">
        <v>80</v>
      </c>
      <c r="V33" s="41">
        <f t="shared" si="0"/>
        <v>0</v>
      </c>
      <c r="W33" s="40" t="s">
        <v>114</v>
      </c>
    </row>
    <row r="34" spans="1:23" x14ac:dyDescent="0.2">
      <c r="A34" s="52"/>
      <c r="B34" s="53"/>
      <c r="C34" s="53"/>
      <c r="D34" s="54"/>
      <c r="E34" s="54"/>
      <c r="F34" s="55"/>
      <c r="G34" s="54"/>
      <c r="H34" s="54"/>
      <c r="I34" s="53"/>
      <c r="J34" s="53"/>
      <c r="K34" s="53"/>
      <c r="L34" s="53"/>
      <c r="M34" s="53"/>
      <c r="N34" s="53"/>
      <c r="O34" s="53"/>
      <c r="P34" s="53"/>
      <c r="Q34" s="53"/>
      <c r="R34" s="53"/>
      <c r="S34" s="53"/>
      <c r="T34" s="53"/>
      <c r="U34" s="57" t="s">
        <v>167</v>
      </c>
      <c r="V34" s="56">
        <f>SUBTOTAL(109,Table4[Total
Q×L×M '[m²']])</f>
        <v>0</v>
      </c>
      <c r="W34" s="53"/>
    </row>
    <row r="35" spans="1:23" x14ac:dyDescent="0.2">
      <c r="A35" s="63"/>
      <c r="C35" s="64"/>
      <c r="U35" s="65"/>
      <c r="V35" s="66"/>
    </row>
    <row r="36" spans="1:23" x14ac:dyDescent="0.2">
      <c r="U36" s="65"/>
      <c r="V36" s="66"/>
    </row>
    <row r="37" spans="1:23" x14ac:dyDescent="0.2">
      <c r="U37" s="65"/>
      <c r="V37" s="66"/>
    </row>
    <row r="38" spans="1:23" ht="15" x14ac:dyDescent="0.25">
      <c r="A38" s="59" t="s">
        <v>194</v>
      </c>
      <c r="V38" s="68"/>
    </row>
    <row r="39" spans="1:23" ht="14.25" customHeight="1" x14ac:dyDescent="0.2"/>
    <row r="40" spans="1:23" ht="14.25" customHeight="1" x14ac:dyDescent="0.25">
      <c r="A40" s="58" t="s">
        <v>164</v>
      </c>
      <c r="V40" s="68"/>
    </row>
    <row r="41" spans="1:23" ht="14.25" customHeight="1" x14ac:dyDescent="0.25">
      <c r="V41" s="68"/>
    </row>
    <row r="42" spans="1:23" ht="14.25" customHeight="1" x14ac:dyDescent="0.25">
      <c r="A42" s="58" t="s">
        <v>168</v>
      </c>
      <c r="V42" s="68"/>
    </row>
    <row r="43" spans="1:23" ht="14.25" customHeight="1" x14ac:dyDescent="0.25">
      <c r="A43" s="58" t="s">
        <v>161</v>
      </c>
      <c r="V43" s="68"/>
    </row>
    <row r="44" spans="1:23" ht="14.25" customHeight="1" x14ac:dyDescent="0.25">
      <c r="V44" s="68"/>
    </row>
    <row r="45" spans="1:23" ht="14.25" customHeight="1" x14ac:dyDescent="0.25">
      <c r="B45" s="61" t="s">
        <v>193</v>
      </c>
      <c r="C45" s="58" t="s">
        <v>91</v>
      </c>
      <c r="V45" s="68"/>
    </row>
    <row r="46" spans="1:23" ht="14.25" customHeight="1" x14ac:dyDescent="0.25">
      <c r="B46" s="8" t="s">
        <v>125</v>
      </c>
      <c r="C46" s="69" t="s">
        <v>102</v>
      </c>
      <c r="D46" s="69"/>
      <c r="E46" s="69"/>
      <c r="V46" s="68"/>
    </row>
    <row r="47" spans="1:23" ht="14.25" customHeight="1" x14ac:dyDescent="0.25">
      <c r="B47" s="70" t="s">
        <v>125</v>
      </c>
      <c r="C47" s="71" t="s">
        <v>82</v>
      </c>
      <c r="D47" s="71"/>
      <c r="E47" s="71"/>
      <c r="V47" s="68"/>
    </row>
    <row r="48" spans="1:23" ht="14.25" customHeight="1" x14ac:dyDescent="0.25">
      <c r="B48" s="72" t="s">
        <v>125</v>
      </c>
      <c r="C48" s="73" t="s">
        <v>101</v>
      </c>
      <c r="D48" s="73"/>
      <c r="E48" s="73"/>
      <c r="V48" s="68"/>
    </row>
    <row r="49" spans="1:22" ht="14.25" customHeight="1" x14ac:dyDescent="0.25">
      <c r="B49" s="74" t="s">
        <v>86</v>
      </c>
      <c r="C49" s="75" t="s">
        <v>184</v>
      </c>
      <c r="D49" s="75"/>
      <c r="E49" s="75"/>
      <c r="V49" s="68"/>
    </row>
    <row r="50" spans="1:22" ht="15" x14ac:dyDescent="0.25">
      <c r="V50" s="68"/>
    </row>
    <row r="51" spans="1:22" ht="15" x14ac:dyDescent="0.25">
      <c r="A51" s="59" t="s">
        <v>118</v>
      </c>
      <c r="V51" s="68"/>
    </row>
    <row r="53" spans="1:22" ht="15" x14ac:dyDescent="0.25">
      <c r="A53"/>
      <c r="B53" s="76" t="s">
        <v>221</v>
      </c>
      <c r="V53" s="68"/>
    </row>
    <row r="54" spans="1:22" x14ac:dyDescent="0.2">
      <c r="A54"/>
      <c r="B54" s="76" t="s">
        <v>222</v>
      </c>
    </row>
    <row r="55" spans="1:22" x14ac:dyDescent="0.2">
      <c r="A55"/>
      <c r="B55" s="76" t="s">
        <v>223</v>
      </c>
    </row>
    <row r="56" spans="1:22" x14ac:dyDescent="0.2">
      <c r="A56"/>
    </row>
    <row r="57" spans="1:22" x14ac:dyDescent="0.2">
      <c r="A57"/>
      <c r="B57" s="76" t="s">
        <v>224</v>
      </c>
    </row>
    <row r="58" spans="1:22" x14ac:dyDescent="0.2">
      <c r="A58"/>
      <c r="B58" s="76" t="s">
        <v>225</v>
      </c>
    </row>
    <row r="59" spans="1:22" x14ac:dyDescent="0.2">
      <c r="B59" s="76"/>
    </row>
    <row r="60" spans="1:22" ht="15" x14ac:dyDescent="0.25">
      <c r="A60" s="77" t="s">
        <v>201</v>
      </c>
      <c r="B60" s="78"/>
      <c r="C60" s="78"/>
      <c r="D60" s="78"/>
      <c r="E60" s="78"/>
    </row>
    <row r="61" spans="1:22" x14ac:dyDescent="0.2">
      <c r="A61" s="78"/>
      <c r="B61" s="78"/>
      <c r="C61" s="78"/>
      <c r="D61" s="78"/>
      <c r="E61" s="78"/>
    </row>
    <row r="62" spans="1:22" x14ac:dyDescent="0.2">
      <c r="A62" s="78" t="s">
        <v>98</v>
      </c>
      <c r="C62" s="78"/>
      <c r="D62" s="78"/>
      <c r="E62" s="78"/>
      <c r="F62" s="78"/>
    </row>
    <row r="64" spans="1:22" x14ac:dyDescent="0.2">
      <c r="B64" s="79" t="s">
        <v>6</v>
      </c>
      <c r="C64" s="79" t="s">
        <v>7</v>
      </c>
      <c r="D64" s="79" t="s">
        <v>8</v>
      </c>
      <c r="E64" s="79" t="s">
        <v>13</v>
      </c>
      <c r="F64" s="79" t="s">
        <v>14</v>
      </c>
    </row>
    <row r="65" spans="2:6" x14ac:dyDescent="0.2">
      <c r="B65" s="80">
        <v>150</v>
      </c>
      <c r="C65" s="80">
        <v>400</v>
      </c>
      <c r="D65" s="80">
        <v>400</v>
      </c>
      <c r="E65" s="9">
        <f>C65+D65</f>
        <v>800</v>
      </c>
      <c r="F65" s="80">
        <v>1000</v>
      </c>
    </row>
    <row r="66" spans="2:6" x14ac:dyDescent="0.2">
      <c r="B66" s="81" t="s">
        <v>9</v>
      </c>
      <c r="C66" s="81">
        <f>$B$65+150</f>
        <v>300</v>
      </c>
      <c r="D66" s="81">
        <f>$B$65+150</f>
        <v>300</v>
      </c>
      <c r="E66" s="81">
        <f>C66+D66</f>
        <v>600</v>
      </c>
    </row>
    <row r="67" spans="2:6" x14ac:dyDescent="0.2">
      <c r="B67" s="81" t="s">
        <v>10</v>
      </c>
      <c r="C67" s="81">
        <f>E67-C66</f>
        <v>640</v>
      </c>
      <c r="D67" s="81">
        <f>E67-D66</f>
        <v>640</v>
      </c>
      <c r="E67" s="81">
        <f>$F$65-F67</f>
        <v>940</v>
      </c>
      <c r="F67" s="64">
        <v>60</v>
      </c>
    </row>
    <row r="68" spans="2:6" x14ac:dyDescent="0.2">
      <c r="B68" s="81"/>
      <c r="C68" s="81"/>
      <c r="D68" s="81"/>
      <c r="E68" s="81"/>
    </row>
    <row r="69" spans="2:6" x14ac:dyDescent="0.2">
      <c r="C69" s="82">
        <f>C66</f>
        <v>300</v>
      </c>
      <c r="D69" s="82">
        <f>D66</f>
        <v>300</v>
      </c>
      <c r="E69" s="82">
        <f>C69+D69</f>
        <v>600</v>
      </c>
    </row>
    <row r="70" spans="2:6" x14ac:dyDescent="0.2">
      <c r="C70" s="82">
        <f>C66</f>
        <v>300</v>
      </c>
      <c r="D70" s="82">
        <f>D67</f>
        <v>640</v>
      </c>
      <c r="E70" s="82">
        <f>C70+D70</f>
        <v>940</v>
      </c>
    </row>
    <row r="71" spans="2:6" x14ac:dyDescent="0.2">
      <c r="C71" s="82">
        <f>C67</f>
        <v>640</v>
      </c>
      <c r="D71" s="82">
        <f>D66</f>
        <v>300</v>
      </c>
      <c r="E71" s="82">
        <f>C71+D71</f>
        <v>940</v>
      </c>
    </row>
    <row r="72" spans="2:6" x14ac:dyDescent="0.2">
      <c r="C72" s="82">
        <f>C66</f>
        <v>300</v>
      </c>
      <c r="D72" s="82">
        <f>D66</f>
        <v>300</v>
      </c>
      <c r="E72" s="82">
        <f>C72+D72</f>
        <v>600</v>
      </c>
    </row>
  </sheetData>
  <sheetProtection sheet="1" insertRows="0" deleteRows="0"/>
  <dataConsolidate/>
  <mergeCells count="7">
    <mergeCell ref="P15:R17"/>
    <mergeCell ref="Q21:T21"/>
    <mergeCell ref="A21:C21"/>
    <mergeCell ref="H21:J21"/>
    <mergeCell ref="K21:L21"/>
    <mergeCell ref="M21:P21"/>
    <mergeCell ref="D21:G21"/>
  </mergeCells>
  <conditionalFormatting sqref="A24:U33">
    <cfRule type="expression" dxfId="343" priority="2">
      <formula>OR(A24="")</formula>
    </cfRule>
  </conditionalFormatting>
  <conditionalFormatting sqref="B65">
    <cfRule type="expression" dxfId="342" priority="31">
      <formula>NOT(OR(B65=50,B65=60,B65=80,B65=100,B65=120,B65=133,B65=150))</formula>
    </cfRule>
  </conditionalFormatting>
  <conditionalFormatting sqref="C24:C33">
    <cfRule type="cellIs" dxfId="341" priority="25" operator="lessThan">
      <formula>0</formula>
    </cfRule>
  </conditionalFormatting>
  <conditionalFormatting sqref="C65">
    <cfRule type="expression" dxfId="340" priority="30">
      <formula>NOT(AND(C65&gt;=B65+150,C65&lt;=F65-60-B65-150,E65&lt;=F65-60))</formula>
    </cfRule>
  </conditionalFormatting>
  <conditionalFormatting sqref="D24:D33">
    <cfRule type="expression" dxfId="339" priority="33">
      <formula>NOT(AND(D24&gt;=I24+150,D24&lt;=J24-60-I24-150,F24&lt;=J24-60,I24&gt;0,J24&gt;0))</formula>
    </cfRule>
  </conditionalFormatting>
  <conditionalFormatting sqref="D65">
    <cfRule type="expression" dxfId="338" priority="29">
      <formula>NOT(AND(D65&gt;=B65+150,D65&lt;=F65-60-B65-150,E65&lt;=F65-60))</formula>
    </cfRule>
  </conditionalFormatting>
  <conditionalFormatting sqref="E24:E33">
    <cfRule type="expression" dxfId="337" priority="32">
      <formula>NOT(AND(E24&gt;=I24+150,E24&lt;=J24-60-I24-150,F24&lt;=J24-60,I24&gt;0,J24&gt;0))</formula>
    </cfRule>
  </conditionalFormatting>
  <conditionalFormatting sqref="E65">
    <cfRule type="expression" dxfId="336" priority="28">
      <formula>NOT(AND(E65&gt;=2*(B65+150),E65&lt;=F65-60))</formula>
    </cfRule>
  </conditionalFormatting>
  <conditionalFormatting sqref="F24:F33">
    <cfRule type="expression" dxfId="335" priority="26">
      <formula>NOT(OR(AND(F24&gt;=2*(I24+150),F24&lt;=J24-60,D24&gt;0,E24&gt;0),F24=0))</formula>
    </cfRule>
  </conditionalFormatting>
  <conditionalFormatting sqref="F65">
    <cfRule type="cellIs" dxfId="334" priority="27" operator="notBetween">
      <formula>600</formula>
      <formula>1100</formula>
    </cfRule>
  </conditionalFormatting>
  <conditionalFormatting sqref="G24:G33">
    <cfRule type="cellIs" dxfId="333" priority="24" operator="notBetween">
      <formula>80</formula>
      <formula>175</formula>
    </cfRule>
  </conditionalFormatting>
  <conditionalFormatting sqref="H24:H33">
    <cfRule type="cellIs" dxfId="332" priority="22" operator="lessThan">
      <formula>2000</formula>
    </cfRule>
    <cfRule type="cellIs" dxfId="331" priority="23" operator="notBetween">
      <formula>2000</formula>
      <formula>8000</formula>
    </cfRule>
  </conditionalFormatting>
  <conditionalFormatting sqref="I24:I33">
    <cfRule type="expression" dxfId="330" priority="7">
      <formula>AND(OR(D24&gt;0,E24&gt;0),I24=0)</formula>
    </cfRule>
    <cfRule type="expression" dxfId="329" priority="15">
      <formula>OR(AND(L24="Power T",OR(I24=220)))</formula>
    </cfRule>
    <cfRule type="expression" dxfId="328" priority="16">
      <formula>OR(AND(L24="Power T",OR(I24=50)),AND(L24="Power S",OR(I24=220,I24=250)),AND(L24="Perform R",OR(I24=50,I24=220,I24=250)),AND(L24="Perform C",OR(I24=220,I24=250)))</formula>
    </cfRule>
    <cfRule type="expression" dxfId="327" priority="17">
      <formula>NOT(OR(I24=50,I24=60,I24=80,I24=100,I24=120,I24=133,I24=150,I24=172,I24=200,I24=220,I24=240,I24=250))</formula>
    </cfRule>
  </conditionalFormatting>
  <conditionalFormatting sqref="J24:J33">
    <cfRule type="expression" dxfId="326" priority="8">
      <formula>AND(OR(D24&gt;0,E24&gt;0),J24=0)</formula>
    </cfRule>
    <cfRule type="cellIs" dxfId="325" priority="37" operator="notBetween">
      <formula>600</formula>
      <formula>1100</formula>
    </cfRule>
  </conditionalFormatting>
  <conditionalFormatting sqref="K24:K33">
    <cfRule type="expression" dxfId="324" priority="13">
      <formula>NOT(OR(K24="FTV HL",K24=""))</formula>
    </cfRule>
  </conditionalFormatting>
  <conditionalFormatting sqref="L24:L33">
    <cfRule type="expression" dxfId="323" priority="10">
      <formula>OR(AND(L24="Power T",OR(I24=220)))</formula>
    </cfRule>
    <cfRule type="expression" dxfId="322" priority="11">
      <formula>OR(AND(L24="Power T",OR(I24=50)),AND(L24="Power S",OR(I24=220,I24=250)),AND(L24="Perform R",OR(I24=50,I24=220,I24=250)),AND(L24="Perform C",OR(I24=220,I24=250)))</formula>
    </cfRule>
    <cfRule type="expression" dxfId="321" priority="12">
      <formula>NOT(OR(L24="Power T",L24="Power S",L24="Perform R",L24="Perform C"))</formula>
    </cfRule>
  </conditionalFormatting>
  <conditionalFormatting sqref="M24:M33">
    <cfRule type="expression" dxfId="320" priority="3">
      <formula>AND(P24="G",NOT(OR(M24=0.7,M24=0.75,M24=0.8)))</formula>
    </cfRule>
    <cfRule type="expression" dxfId="319" priority="9">
      <formula>OR(AND(N24="HPS 200",NOT(M24=0.55)),AND(NOT(N24="HPS 200"),M24=0.55))</formula>
    </cfRule>
  </conditionalFormatting>
  <conditionalFormatting sqref="N24:N33">
    <cfRule type="expression" dxfId="318" priority="5">
      <formula>OR(AND(N24="HPS 200",NOT(M24=0.55)),AND(NOT(N24="HPS 200"),M24=0.55))</formula>
    </cfRule>
    <cfRule type="expression" dxfId="317" priority="21">
      <formula>NOT(OR(N24="SP 25",N24="SP 25",N24="PVDF 25",N24="PVDF 35",N24="PUR 50",N24="PVCF 150",N24="HPS 200",N24="PRISMA",N24="PRISMA ELEMENTS",N24="Inox 304",N24="Inox 316L",N24="Inox 316"))</formula>
    </cfRule>
  </conditionalFormatting>
  <conditionalFormatting sqref="P24:P33">
    <cfRule type="expression" dxfId="316" priority="4">
      <formula>AND(P24="G",NOT(OR(M24=0.7,M24=0.75,M24=0.8)))</formula>
    </cfRule>
    <cfRule type="expression" dxfId="315" priority="35">
      <formula>NOT(OR(P24="S",P24="V",P24="V2",P24="G",P24="M",P24="M3",P24="M8"))</formula>
    </cfRule>
  </conditionalFormatting>
  <conditionalFormatting sqref="R24:R33">
    <cfRule type="expression" dxfId="314" priority="19">
      <formula>NOT(OR(R24="SP 25",R24="SP 25",R24="PVDF 25",R24="PVDF 35",R24="PUR 50",R24="PVCF 150",R24="HPS 200",R24="PRISMA",R24="PRISMA ELEMENTS",R24="Inox 304",R24="Inox 316L",R24="Inox 316"))</formula>
    </cfRule>
  </conditionalFormatting>
  <conditionalFormatting sqref="T24:T33">
    <cfRule type="expression" dxfId="313" priority="34">
      <formula>NOT(OR(T24="S",T24="V",T24="V2",T24="G",T24="M2"))</formula>
    </cfRule>
  </conditionalFormatting>
  <conditionalFormatting sqref="W33">
    <cfRule type="expression" dxfId="312" priority="1">
      <formula>OR(W33="")</formula>
    </cfRule>
  </conditionalFormatting>
  <dataValidations count="17">
    <dataValidation type="whole" operator="greaterThanOrEqual" allowBlank="1" sqref="C24:C33" xr:uid="{8DDEDD71-CF26-4E40-9BFF-C5E89FAB9578}">
      <formula1>0</formula1>
    </dataValidation>
    <dataValidation type="custom" errorStyle="information" allowBlank="1" errorTitle="wrong" sqref="E24 E26:E33" xr:uid="{4F8BAC0A-7201-4311-8670-9C594680BB29}">
      <formula1>AND(E24&gt;=I24+150,E24&lt;=J24-60-I24-150)</formula1>
    </dataValidation>
    <dataValidation type="custom" errorStyle="information" allowBlank="1" errorTitle="wrong" sqref="D24 D26: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33" xr:uid="{D252283F-3DEC-4B2C-A3A4-79BE977B8EDA}">
      <formula1>600</formula1>
      <formula2>1100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1100</formula2>
    </dataValidation>
    <dataValidation type="whole" errorStyle="information" allowBlank="1" errorTitle="Wrong length" error="Insert length (whole number)_x000a_2000 to 8000 mm" sqref="H33" xr:uid="{5EC058F8-9E41-4441-96FD-235140235A11}">
      <formula1>2000</formula1>
      <formula2>8000</formula2>
    </dataValidation>
    <dataValidation type="whole" errorStyle="information" allowBlank="1" errorTitle="wrong" sqref="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33" xr:uid="{F6C8332E-2EEA-45F3-B7E3-08F12512970F}">
      <formula1>"50,60,80,100,120,133,150,172,200,220,240,250"</formula1>
    </dataValidation>
    <dataValidation type="list" allowBlank="1" sqref="K24:K32" xr:uid="{A1ACB80F-0863-48F1-84CB-F79B7C7C0624}">
      <formula1>"FTV HL"</formula1>
    </dataValidation>
    <dataValidation type="custom" allowBlank="1" sqref="F33" xr:uid="{4AF39416-1707-47FF-B689-C3BC9EA3E6E4}">
      <formula1>AND(F33&gt;=2*(I33+150),F33&lt;=J33-60)</formula1>
    </dataValidation>
    <dataValidation errorStyle="information" allowBlank="1" errorTitle="wrong" sqref="D25" xr:uid="{F37F69B7-914E-450C-8559-5B52E7EC7255}"/>
    <dataValidation type="list" allowBlank="1" showInputMessage="1" showErrorMessage="1" sqref="W24:W33" xr:uid="{5948EBA2-3BB6-47E5-8D83-034782EF2B46}">
      <formula1>"Priority A, Priority B, Priority C"</formula1>
    </dataValidation>
  </dataValidations>
  <hyperlinks>
    <hyperlink ref="B55" r:id="rId1" tooltip="Download" display="https://www.trimo-group.com/files/downloads/Trimoterm Fireproof Panels Brochure.pdf" xr:uid="{45CC7D00-1696-4133-AB5C-040F6F01E4CC}"/>
    <hyperlink ref="B57" r:id="rId2" display="pack" xr:uid="{B1111456-BD40-4B3E-9547-5E4124A38A43}"/>
    <hyperlink ref="B58" r:id="rId3" xr:uid="{04231C30-024E-429E-BB5B-596EC25E9733}"/>
    <hyperlink ref="B54" r:id="rId4" xr:uid="{8F174C4A-BC09-4BF9-876B-817243E2F418}"/>
    <hyperlink ref="B53" r:id="rId5" tooltip="Download" display="https://www.trimo-group.com/files/downloads/Trimoterm Technical Specification.pdf" xr:uid="{66D8E761-A054-4B2E-851D-76809A3D9C27}"/>
  </hyperlinks>
  <pageMargins left="0.39370078740157483" right="0.39370078740157483" top="0.39370078740157483" bottom="0.39370078740157483" header="0.31496062992125984" footer="0.31496062992125984"/>
  <pageSetup paperSize="9" scale="47" pageOrder="overThenDown" orientation="landscape" r:id="rId6"/>
  <ignoredErrors>
    <ignoredError sqref="A2:B2 A32:J32 A65:XFD65 A64 G64:XFD64 A35:XFD37 C33:J33 A44:XFD44 B43:XFD43 A22:XFD22 B21:C21 X21:XFD21 X23:XFD23 A50:XFD50 A49 D49:XFD49 V33 A48 A47 D47:XFD47 A16:XFD16 B14:XFD14 A41:XFD41 B40:XFD40 E21:G21 A46 A45 D45:XFD45 A18:XFD20 B17:XFD17 A63:XFD63 B62:XFD62 A59:XFD59 C58:XFD58 D48:XFD48 D46:XFD46 A10:XFD11 B8:XFD8 B7:XFD7 Q33 A68:XFD1048576 A67 C67:XFD67 A66 C66:XFD66 I21:J21 L21 M33 X33:XFD33 B6:XFD6 B5:XFD5 A52:XFD52 B51:XFD51 N21:P21 R21:T21 A1:B1 D1:XFD1 B13:XFD13 B12:XFD12 A34:T34 V34:XFD34 B9:XFD9 C56:XFD56 C55:XFD55 C53:XFD53 B42:XFD42 C57:XFD57 A4:XFD4 A3:B3 D3 A39:XFD39 B38:XFD38 F3:XFD3 C54:XFD54 A24:J24 L24:XFD24 A25:J25 L25:XFD25 A26:J26 L26:XFD26 A27:J27 L27:XFD27 A28:J28 L28:XFD28 A29:J29 L29:XFD29 A30:J30 L30:XFD30 A31:J31 L31:XFD31 L32:XFD32 D2:XFD2 A61:XFD61 B60:XFD60 A15:O15 Q15:XFD15"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20" id="{00000000-000E-0000-04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4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D3DD2D3B-08C7-4565-ACFE-56503DF3DE02}">
          <x14:formula1>
            <xm:f>List_Values!$B$2:$B$11</xm:f>
          </x14:formula1>
          <xm:sqref>Q24:Q33</xm:sqref>
        </x14:dataValidation>
        <x14:dataValidation type="list" allowBlank="1" xr:uid="{B62D644C-E15F-4EA6-AF47-3A34D9446AC5}">
          <x14:formula1>
            <xm:f>List_Values!$A$2:$A$9</xm:f>
          </x14:formula1>
          <xm:sqref>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7B79-65F2-4741-AD51-D77C2D2B7B93}">
  <sheetPr codeName="Sheet8"/>
  <dimension ref="A1:W72"/>
  <sheetViews>
    <sheetView showGridLines="0" zoomScaleNormal="100" zoomScaleSheetLayoutView="70" workbookViewId="0">
      <selection activeCell="F1" sqref="F1"/>
    </sheetView>
  </sheetViews>
  <sheetFormatPr defaultColWidth="9"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120</v>
      </c>
    </row>
    <row r="2" spans="1:18" s="43" customFormat="1" ht="26.25" x14ac:dyDescent="0.4">
      <c r="C2" s="47" t="s">
        <v>202</v>
      </c>
    </row>
    <row r="3" spans="1:18" s="43" customFormat="1" ht="15.75" x14ac:dyDescent="0.25">
      <c r="C3" s="48" t="s">
        <v>22</v>
      </c>
      <c r="D3" s="49" t="str" cm="1">
        <f t="array" ref="D3">LOOKUP(2,1/(Updates!A:A&lt;&gt;""),Updates!A:A)</f>
        <v>1.4.1</v>
      </c>
      <c r="E3" s="30" t="s">
        <v>196</v>
      </c>
      <c r="M3" s="46"/>
    </row>
    <row r="4" spans="1:18" s="43" customFormat="1" x14ac:dyDescent="0.2"/>
    <row r="5" spans="1:18" ht="15" x14ac:dyDescent="0.25">
      <c r="A5" s="84" t="s">
        <v>117</v>
      </c>
      <c r="B5" s="31" t="str">
        <f>IF('Panneau FTV HL'!B5=0,"",'Panneau FTV HL'!B5)</f>
        <v/>
      </c>
      <c r="C5" s="32"/>
    </row>
    <row r="6" spans="1:18" ht="15" x14ac:dyDescent="0.25">
      <c r="A6" s="84" t="s">
        <v>189</v>
      </c>
      <c r="B6" s="31" t="str">
        <f>IF('Panneau FTV HL'!B6=0,"",'Panneau FTV HL'!B6)</f>
        <v/>
      </c>
      <c r="C6" s="32"/>
    </row>
    <row r="7" spans="1:18" ht="15" x14ac:dyDescent="0.25">
      <c r="A7" s="84" t="s">
        <v>104</v>
      </c>
      <c r="B7" s="31" t="str">
        <f>IF('Panneau FTV HL'!B7=0,"",'Panneau FTV HL'!B7)</f>
        <v/>
      </c>
      <c r="C7" s="32"/>
    </row>
    <row r="8" spans="1:18" ht="15" x14ac:dyDescent="0.25">
      <c r="A8" s="84" t="s">
        <v>103</v>
      </c>
      <c r="B8" s="31" t="str">
        <f>IF('Panneau FTV HL'!B8=0,"",'Panneau FTV HL'!B8)</f>
        <v/>
      </c>
      <c r="C8" s="32"/>
    </row>
    <row r="9" spans="1:18" ht="15" x14ac:dyDescent="0.25">
      <c r="A9" s="84" t="s">
        <v>122</v>
      </c>
      <c r="B9" s="31" t="str">
        <f>IF('Panneau FTV HL'!B9=0,"",'Panneau FTV HL'!B9)</f>
        <v/>
      </c>
      <c r="C9" s="32"/>
    </row>
    <row r="12" spans="1:18" ht="15" x14ac:dyDescent="0.25">
      <c r="A12" s="84" t="s">
        <v>121</v>
      </c>
      <c r="B12" s="31" t="str">
        <f>IF('Panneau FTV HL'!B12=0,"",'Panneau FTV HL'!B12)</f>
        <v/>
      </c>
      <c r="C12" s="85"/>
    </row>
    <row r="13" spans="1:18" ht="15" x14ac:dyDescent="0.25">
      <c r="A13" s="84" t="s">
        <v>123</v>
      </c>
      <c r="B13" s="31" t="str">
        <f>IF('Panneau FTV HL'!B13=0,"",'Panneau FTV HL'!B13)</f>
        <v/>
      </c>
      <c r="C13" s="85"/>
      <c r="M13" s="63"/>
      <c r="Q13" s="63"/>
    </row>
    <row r="14" spans="1:18" ht="15" x14ac:dyDescent="0.25">
      <c r="A14" s="84" t="s">
        <v>85</v>
      </c>
      <c r="B14" s="31" t="str">
        <f>IF('Panneau FTV HL'!B14=0,"",'Panneau FTV HL'!B14)</f>
        <v/>
      </c>
      <c r="C14" s="85"/>
    </row>
    <row r="15" spans="1:18" x14ac:dyDescent="0.2">
      <c r="P15" s="138" t="s">
        <v>218</v>
      </c>
      <c r="Q15" s="138"/>
      <c r="R15" s="138"/>
    </row>
    <row r="16" spans="1:18" x14ac:dyDescent="0.2">
      <c r="P16" s="138"/>
      <c r="Q16" s="138"/>
      <c r="R16" s="138"/>
    </row>
    <row r="17" spans="1:23" ht="15" x14ac:dyDescent="0.25">
      <c r="A17" s="84" t="s">
        <v>95</v>
      </c>
      <c r="B17" s="31" t="str">
        <f>IF('Panneau FTV HL'!B17=0,"",'Panneau FTV HL'!B17)</f>
        <v/>
      </c>
      <c r="C17" s="85"/>
      <c r="P17" s="138"/>
      <c r="Q17" s="138"/>
      <c r="R17" s="138"/>
    </row>
    <row r="18" spans="1:23" x14ac:dyDescent="0.2">
      <c r="P18" s="138"/>
      <c r="Q18" s="138"/>
      <c r="R18" s="138"/>
    </row>
    <row r="21" spans="1:23" s="43" customFormat="1" ht="15.75" customHeight="1" x14ac:dyDescent="0.2">
      <c r="A21" s="136" t="s">
        <v>109</v>
      </c>
      <c r="B21" s="136"/>
      <c r="C21" s="136"/>
      <c r="D21" s="136" t="s">
        <v>186</v>
      </c>
      <c r="E21" s="136"/>
      <c r="F21" s="136"/>
      <c r="G21" s="136"/>
      <c r="H21" s="136" t="s">
        <v>111</v>
      </c>
      <c r="I21" s="136"/>
      <c r="J21" s="136"/>
      <c r="K21" s="136" t="s">
        <v>112</v>
      </c>
      <c r="L21" s="136"/>
      <c r="M21" s="133" t="s">
        <v>190</v>
      </c>
      <c r="N21" s="134"/>
      <c r="O21" s="134"/>
      <c r="P21" s="135"/>
      <c r="Q21" s="133" t="s">
        <v>191</v>
      </c>
      <c r="R21" s="134"/>
      <c r="S21" s="134"/>
      <c r="T21" s="135"/>
      <c r="U21" s="42" t="s">
        <v>1</v>
      </c>
      <c r="V21" s="42" t="s">
        <v>107</v>
      </c>
      <c r="W21" s="103" t="s">
        <v>113</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94</v>
      </c>
      <c r="B23" s="87" t="s">
        <v>4</v>
      </c>
      <c r="C23" s="87" t="s">
        <v>108</v>
      </c>
      <c r="D23" s="87" t="s">
        <v>7</v>
      </c>
      <c r="E23" s="87" t="s">
        <v>8</v>
      </c>
      <c r="F23" s="87" t="s">
        <v>26</v>
      </c>
      <c r="G23" s="87" t="s">
        <v>12</v>
      </c>
      <c r="H23" s="87" t="s">
        <v>106</v>
      </c>
      <c r="I23" s="87" t="s">
        <v>90</v>
      </c>
      <c r="J23" s="87" t="s">
        <v>2</v>
      </c>
      <c r="K23" s="87" t="s">
        <v>112</v>
      </c>
      <c r="L23" s="87" t="s">
        <v>187</v>
      </c>
      <c r="M23" s="87" t="s">
        <v>88</v>
      </c>
      <c r="N23" s="87" t="s">
        <v>83</v>
      </c>
      <c r="O23" s="87" t="s">
        <v>92</v>
      </c>
      <c r="P23" s="87" t="s">
        <v>115</v>
      </c>
      <c r="Q23" s="87" t="s">
        <v>89</v>
      </c>
      <c r="R23" s="87" t="s">
        <v>84</v>
      </c>
      <c r="S23" s="87" t="s">
        <v>93</v>
      </c>
      <c r="T23" s="87" t="s">
        <v>116</v>
      </c>
      <c r="U23" s="87" t="s">
        <v>1</v>
      </c>
      <c r="V23" s="88" t="s">
        <v>165</v>
      </c>
      <c r="W23" s="105" t="s">
        <v>113</v>
      </c>
    </row>
    <row r="24" spans="1:23" x14ac:dyDescent="0.2">
      <c r="A24" s="33"/>
      <c r="B24" s="5"/>
      <c r="C24" s="5"/>
      <c r="D24" s="6"/>
      <c r="E24" s="6"/>
      <c r="F24" s="9">
        <f>D24+E24</f>
        <v>0</v>
      </c>
      <c r="G24" s="6"/>
      <c r="H24" s="6"/>
      <c r="I24" s="5"/>
      <c r="J24" s="7"/>
      <c r="K24" s="5" t="s">
        <v>20</v>
      </c>
      <c r="L24" s="5"/>
      <c r="M24" s="13"/>
      <c r="N24" s="5"/>
      <c r="O24" s="5"/>
      <c r="P24" s="5"/>
      <c r="Q24" s="13"/>
      <c r="R24" s="5"/>
      <c r="S24" s="5"/>
      <c r="T24" s="5"/>
      <c r="U24" s="8"/>
      <c r="V24" s="34">
        <f t="shared" ref="V24:V33" si="0">C24*H24/1000*J24/1000</f>
        <v>0</v>
      </c>
      <c r="W24" s="106"/>
    </row>
    <row r="25" spans="1:23" x14ac:dyDescent="0.2">
      <c r="A25" s="33"/>
      <c r="B25" s="5"/>
      <c r="C25" s="5"/>
      <c r="D25" s="6"/>
      <c r="E25" s="6"/>
      <c r="F25" s="9">
        <f t="shared" ref="F25:F32" si="1">D25+E25</f>
        <v>0</v>
      </c>
      <c r="G25" s="6"/>
      <c r="H25" s="6"/>
      <c r="I25" s="5"/>
      <c r="J25" s="7"/>
      <c r="K25" s="5" t="s">
        <v>20</v>
      </c>
      <c r="L25" s="5"/>
      <c r="M25" s="14"/>
      <c r="N25" s="5"/>
      <c r="O25" s="5"/>
      <c r="P25" s="5"/>
      <c r="Q25" s="14"/>
      <c r="R25" s="5"/>
      <c r="S25" s="5"/>
      <c r="T25" s="5"/>
      <c r="U25" s="8"/>
      <c r="V25" s="34">
        <f t="shared" si="0"/>
        <v>0</v>
      </c>
      <c r="W25" s="106"/>
    </row>
    <row r="26" spans="1:23" x14ac:dyDescent="0.2">
      <c r="A26" s="33"/>
      <c r="B26" s="5"/>
      <c r="C26" s="5"/>
      <c r="D26" s="6"/>
      <c r="E26" s="6"/>
      <c r="F26" s="9">
        <f t="shared" si="1"/>
        <v>0</v>
      </c>
      <c r="G26" s="6"/>
      <c r="H26" s="6"/>
      <c r="I26" s="5"/>
      <c r="J26" s="7"/>
      <c r="K26" s="5" t="s">
        <v>20</v>
      </c>
      <c r="L26" s="5"/>
      <c r="M26" s="14"/>
      <c r="N26" s="5"/>
      <c r="O26" s="5"/>
      <c r="P26" s="5"/>
      <c r="Q26" s="14"/>
      <c r="R26" s="5"/>
      <c r="S26" s="5"/>
      <c r="T26" s="5"/>
      <c r="U26" s="8"/>
      <c r="V26" s="34">
        <f t="shared" si="0"/>
        <v>0</v>
      </c>
      <c r="W26" s="106"/>
    </row>
    <row r="27" spans="1:23" x14ac:dyDescent="0.2">
      <c r="A27" s="33"/>
      <c r="B27" s="5"/>
      <c r="C27" s="5"/>
      <c r="D27" s="6"/>
      <c r="E27" s="6"/>
      <c r="F27" s="9">
        <f t="shared" si="1"/>
        <v>0</v>
      </c>
      <c r="G27" s="6"/>
      <c r="H27" s="6"/>
      <c r="I27" s="5"/>
      <c r="J27" s="7"/>
      <c r="K27" s="5" t="s">
        <v>20</v>
      </c>
      <c r="L27" s="5"/>
      <c r="M27" s="14"/>
      <c r="N27" s="5"/>
      <c r="O27" s="5"/>
      <c r="P27" s="5"/>
      <c r="Q27" s="14"/>
      <c r="R27" s="5"/>
      <c r="S27" s="5"/>
      <c r="T27" s="5"/>
      <c r="U27" s="8"/>
      <c r="V27" s="34">
        <f t="shared" si="0"/>
        <v>0</v>
      </c>
      <c r="W27" s="106"/>
    </row>
    <row r="28" spans="1:23" x14ac:dyDescent="0.2">
      <c r="A28" s="33"/>
      <c r="B28" s="5"/>
      <c r="C28" s="5"/>
      <c r="D28" s="6"/>
      <c r="E28" s="6"/>
      <c r="F28" s="9">
        <f t="shared" si="1"/>
        <v>0</v>
      </c>
      <c r="G28" s="6"/>
      <c r="H28" s="6"/>
      <c r="I28" s="5"/>
      <c r="J28" s="7"/>
      <c r="K28" s="5" t="s">
        <v>20</v>
      </c>
      <c r="L28" s="5"/>
      <c r="M28" s="13"/>
      <c r="N28" s="5"/>
      <c r="O28" s="5"/>
      <c r="P28" s="5"/>
      <c r="Q28" s="13"/>
      <c r="R28" s="5"/>
      <c r="S28" s="5"/>
      <c r="T28" s="5"/>
      <c r="U28" s="8"/>
      <c r="V28" s="34">
        <f t="shared" si="0"/>
        <v>0</v>
      </c>
      <c r="W28" s="106"/>
    </row>
    <row r="29" spans="1:23" x14ac:dyDescent="0.2">
      <c r="A29" s="33"/>
      <c r="B29" s="5"/>
      <c r="C29" s="5"/>
      <c r="D29" s="6"/>
      <c r="E29" s="6"/>
      <c r="F29" s="9">
        <f t="shared" si="1"/>
        <v>0</v>
      </c>
      <c r="G29" s="6"/>
      <c r="H29" s="6"/>
      <c r="I29" s="5"/>
      <c r="J29" s="7"/>
      <c r="K29" s="5" t="s">
        <v>20</v>
      </c>
      <c r="L29" s="5"/>
      <c r="M29" s="13"/>
      <c r="N29" s="5"/>
      <c r="O29" s="5"/>
      <c r="P29" s="5"/>
      <c r="Q29" s="13"/>
      <c r="R29" s="5"/>
      <c r="S29" s="5"/>
      <c r="T29" s="5"/>
      <c r="U29" s="8"/>
      <c r="V29" s="34">
        <f t="shared" si="0"/>
        <v>0</v>
      </c>
      <c r="W29" s="106"/>
    </row>
    <row r="30" spans="1:23" x14ac:dyDescent="0.2">
      <c r="A30" s="33"/>
      <c r="B30" s="5"/>
      <c r="C30" s="5"/>
      <c r="D30" s="6"/>
      <c r="E30" s="6"/>
      <c r="F30" s="9">
        <f t="shared" si="1"/>
        <v>0</v>
      </c>
      <c r="G30" s="6"/>
      <c r="H30" s="6"/>
      <c r="I30" s="5"/>
      <c r="J30" s="7"/>
      <c r="K30" s="5" t="s">
        <v>20</v>
      </c>
      <c r="L30" s="5"/>
      <c r="M30" s="13"/>
      <c r="N30" s="5"/>
      <c r="O30" s="5"/>
      <c r="P30" s="5"/>
      <c r="Q30" s="13"/>
      <c r="R30" s="5"/>
      <c r="S30" s="5"/>
      <c r="T30" s="5"/>
      <c r="U30" s="8"/>
      <c r="V30" s="34">
        <f t="shared" si="0"/>
        <v>0</v>
      </c>
      <c r="W30" s="106"/>
    </row>
    <row r="31" spans="1:23" x14ac:dyDescent="0.2">
      <c r="A31" s="33"/>
      <c r="B31" s="5"/>
      <c r="C31" s="5"/>
      <c r="D31" s="6"/>
      <c r="E31" s="6"/>
      <c r="F31" s="9">
        <f t="shared" si="1"/>
        <v>0</v>
      </c>
      <c r="G31" s="6"/>
      <c r="H31" s="6"/>
      <c r="I31" s="5"/>
      <c r="J31" s="7"/>
      <c r="K31" s="5" t="s">
        <v>20</v>
      </c>
      <c r="L31" s="5"/>
      <c r="M31" s="13"/>
      <c r="N31" s="5"/>
      <c r="O31" s="5"/>
      <c r="P31" s="5"/>
      <c r="Q31" s="13"/>
      <c r="R31" s="5"/>
      <c r="S31" s="5"/>
      <c r="T31" s="5"/>
      <c r="U31" s="8"/>
      <c r="V31" s="34">
        <f t="shared" si="0"/>
        <v>0</v>
      </c>
      <c r="W31" s="106"/>
    </row>
    <row r="32" spans="1:23" x14ac:dyDescent="0.2">
      <c r="A32" s="33"/>
      <c r="B32" s="5"/>
      <c r="C32" s="5"/>
      <c r="D32" s="6"/>
      <c r="E32" s="6"/>
      <c r="F32" s="9">
        <f t="shared" si="1"/>
        <v>0</v>
      </c>
      <c r="G32" s="6"/>
      <c r="H32" s="6"/>
      <c r="I32" s="5"/>
      <c r="J32" s="7"/>
      <c r="K32" s="5" t="s">
        <v>20</v>
      </c>
      <c r="L32" s="5"/>
      <c r="M32" s="13"/>
      <c r="N32" s="5"/>
      <c r="O32" s="5"/>
      <c r="P32" s="5"/>
      <c r="Q32" s="13"/>
      <c r="R32" s="5"/>
      <c r="S32" s="5"/>
      <c r="T32" s="5"/>
      <c r="U32" s="8"/>
      <c r="V32" s="34">
        <f t="shared" si="0"/>
        <v>0</v>
      </c>
      <c r="W32" s="106"/>
    </row>
    <row r="33" spans="1:23" x14ac:dyDescent="0.2">
      <c r="A33" s="35" t="s">
        <v>78</v>
      </c>
      <c r="B33" s="36" t="s">
        <v>0</v>
      </c>
      <c r="C33" s="36">
        <v>0</v>
      </c>
      <c r="D33" s="37">
        <v>400</v>
      </c>
      <c r="E33" s="37">
        <v>400</v>
      </c>
      <c r="F33" s="50">
        <f>D33+E33</f>
        <v>800</v>
      </c>
      <c r="G33" s="37">
        <v>90</v>
      </c>
      <c r="H33" s="37">
        <v>5000</v>
      </c>
      <c r="I33" s="36">
        <v>150</v>
      </c>
      <c r="J33" s="38">
        <v>800</v>
      </c>
      <c r="K33" s="36" t="s">
        <v>20</v>
      </c>
      <c r="L33" s="36" t="s">
        <v>3</v>
      </c>
      <c r="M33" s="51">
        <v>0.6</v>
      </c>
      <c r="N33" s="36" t="s">
        <v>21</v>
      </c>
      <c r="O33" s="36" t="s">
        <v>19</v>
      </c>
      <c r="P33" s="36" t="s">
        <v>5</v>
      </c>
      <c r="Q33" s="51">
        <v>0.5</v>
      </c>
      <c r="R33" s="36" t="s">
        <v>21</v>
      </c>
      <c r="S33" s="36" t="s">
        <v>19</v>
      </c>
      <c r="T33" s="36" t="s">
        <v>18</v>
      </c>
      <c r="U33" s="40" t="s">
        <v>80</v>
      </c>
      <c r="V33" s="41">
        <f t="shared" si="0"/>
        <v>0</v>
      </c>
      <c r="W33" s="40" t="s">
        <v>114</v>
      </c>
    </row>
    <row r="34" spans="1:23" x14ac:dyDescent="0.2">
      <c r="A34" s="52"/>
      <c r="B34" s="53"/>
      <c r="C34" s="53"/>
      <c r="D34" s="54"/>
      <c r="E34" s="54"/>
      <c r="F34" s="55"/>
      <c r="G34" s="54"/>
      <c r="H34" s="54"/>
      <c r="I34" s="53"/>
      <c r="J34" s="53"/>
      <c r="K34" s="53"/>
      <c r="L34" s="53"/>
      <c r="M34" s="53"/>
      <c r="N34" s="53"/>
      <c r="O34" s="53"/>
      <c r="P34" s="53"/>
      <c r="Q34" s="53"/>
      <c r="R34" s="53"/>
      <c r="S34" s="53"/>
      <c r="T34" s="53"/>
      <c r="U34" s="57" t="s">
        <v>167</v>
      </c>
      <c r="V34" s="56">
        <f>SUBTOTAL(109,Table48[Total
Q×L×M '[m²']])</f>
        <v>0</v>
      </c>
      <c r="W34" s="53"/>
    </row>
    <row r="35" spans="1:23" x14ac:dyDescent="0.2">
      <c r="A35" s="63"/>
      <c r="C35" s="64"/>
      <c r="U35" s="65"/>
      <c r="V35" s="66"/>
    </row>
    <row r="36" spans="1:23" x14ac:dyDescent="0.2">
      <c r="U36" s="65"/>
      <c r="V36" s="66"/>
    </row>
    <row r="37" spans="1:23" x14ac:dyDescent="0.2">
      <c r="U37" s="65"/>
      <c r="V37" s="66"/>
    </row>
    <row r="38" spans="1:23" ht="15" x14ac:dyDescent="0.25">
      <c r="A38" s="59" t="s">
        <v>194</v>
      </c>
      <c r="V38" s="68"/>
    </row>
    <row r="39" spans="1:23" ht="14.25" customHeight="1" x14ac:dyDescent="0.2"/>
    <row r="40" spans="1:23" ht="14.25" customHeight="1" x14ac:dyDescent="0.25">
      <c r="A40" s="58" t="s">
        <v>164</v>
      </c>
      <c r="V40" s="68"/>
    </row>
    <row r="41" spans="1:23" ht="14.25" customHeight="1" x14ac:dyDescent="0.25">
      <c r="V41" s="68"/>
    </row>
    <row r="42" spans="1:23" ht="14.25" customHeight="1" x14ac:dyDescent="0.25">
      <c r="A42" s="58" t="s">
        <v>168</v>
      </c>
      <c r="V42" s="68"/>
    </row>
    <row r="43" spans="1:23" ht="14.25" customHeight="1" x14ac:dyDescent="0.25">
      <c r="A43" s="58" t="s">
        <v>161</v>
      </c>
      <c r="V43" s="68"/>
    </row>
    <row r="44" spans="1:23" ht="14.25" customHeight="1" x14ac:dyDescent="0.25">
      <c r="V44" s="68"/>
    </row>
    <row r="45" spans="1:23" ht="14.25" customHeight="1" x14ac:dyDescent="0.25">
      <c r="B45" s="61" t="s">
        <v>193</v>
      </c>
      <c r="C45" s="58" t="s">
        <v>91</v>
      </c>
      <c r="V45" s="68"/>
    </row>
    <row r="46" spans="1:23" ht="14.25" customHeight="1" x14ac:dyDescent="0.25">
      <c r="B46" s="8" t="s">
        <v>125</v>
      </c>
      <c r="C46" s="69" t="s">
        <v>102</v>
      </c>
      <c r="D46" s="69"/>
      <c r="E46" s="69"/>
      <c r="V46" s="68"/>
    </row>
    <row r="47" spans="1:23" ht="14.25" customHeight="1" x14ac:dyDescent="0.25">
      <c r="B47" s="70" t="s">
        <v>125</v>
      </c>
      <c r="C47" s="71" t="s">
        <v>82</v>
      </c>
      <c r="D47" s="71"/>
      <c r="E47" s="71"/>
      <c r="V47" s="68"/>
    </row>
    <row r="48" spans="1:23" ht="14.25" customHeight="1" x14ac:dyDescent="0.25">
      <c r="B48" s="72" t="s">
        <v>125</v>
      </c>
      <c r="C48" s="73" t="s">
        <v>101</v>
      </c>
      <c r="D48" s="73"/>
      <c r="E48" s="73"/>
      <c r="V48" s="68"/>
    </row>
    <row r="49" spans="1:22" ht="14.25" customHeight="1" x14ac:dyDescent="0.25">
      <c r="B49" s="74" t="s">
        <v>86</v>
      </c>
      <c r="C49" s="75" t="s">
        <v>184</v>
      </c>
      <c r="D49" s="75"/>
      <c r="E49" s="75"/>
      <c r="V49" s="68"/>
    </row>
    <row r="50" spans="1:22" ht="15" x14ac:dyDescent="0.25">
      <c r="V50" s="68"/>
    </row>
    <row r="51" spans="1:22" ht="15" x14ac:dyDescent="0.25">
      <c r="A51" s="59" t="s">
        <v>118</v>
      </c>
      <c r="V51" s="68"/>
    </row>
    <row r="53" spans="1:22" ht="15" x14ac:dyDescent="0.25">
      <c r="A53"/>
      <c r="B53" s="76" t="s">
        <v>221</v>
      </c>
      <c r="V53" s="68"/>
    </row>
    <row r="54" spans="1:22" x14ac:dyDescent="0.2">
      <c r="A54"/>
      <c r="B54" s="76" t="s">
        <v>222</v>
      </c>
    </row>
    <row r="55" spans="1:22" x14ac:dyDescent="0.2">
      <c r="A55"/>
      <c r="B55" s="76" t="s">
        <v>223</v>
      </c>
    </row>
    <row r="56" spans="1:22" x14ac:dyDescent="0.2">
      <c r="A56"/>
    </row>
    <row r="57" spans="1:22" x14ac:dyDescent="0.2">
      <c r="A57"/>
      <c r="B57" s="76" t="s">
        <v>224</v>
      </c>
    </row>
    <row r="58" spans="1:22" x14ac:dyDescent="0.2">
      <c r="A58"/>
      <c r="B58" s="76" t="s">
        <v>225</v>
      </c>
    </row>
    <row r="59" spans="1:22" x14ac:dyDescent="0.2">
      <c r="B59" s="76"/>
    </row>
    <row r="60" spans="1:22" ht="15" x14ac:dyDescent="0.25">
      <c r="A60" s="77" t="s">
        <v>203</v>
      </c>
      <c r="B60" s="78"/>
      <c r="C60" s="78"/>
      <c r="D60" s="78"/>
      <c r="E60" s="78"/>
    </row>
    <row r="61" spans="1:22" x14ac:dyDescent="0.2">
      <c r="A61" s="78"/>
      <c r="B61" s="78"/>
      <c r="C61" s="78"/>
      <c r="D61" s="78"/>
      <c r="E61" s="78"/>
    </row>
    <row r="62" spans="1:22" x14ac:dyDescent="0.2">
      <c r="A62" s="78" t="s">
        <v>98</v>
      </c>
      <c r="C62" s="78"/>
      <c r="D62" s="78"/>
      <c r="E62" s="78"/>
      <c r="F62" s="78"/>
    </row>
    <row r="64" spans="1:22" x14ac:dyDescent="0.2">
      <c r="B64" s="79" t="s">
        <v>6</v>
      </c>
      <c r="C64" s="79" t="s">
        <v>7</v>
      </c>
      <c r="D64" s="79" t="s">
        <v>8</v>
      </c>
      <c r="E64" s="79" t="s">
        <v>13</v>
      </c>
      <c r="F64" s="79" t="s">
        <v>14</v>
      </c>
    </row>
    <row r="65" spans="2:6" x14ac:dyDescent="0.2">
      <c r="B65" s="80">
        <v>150</v>
      </c>
      <c r="C65" s="80">
        <v>400</v>
      </c>
      <c r="D65" s="80">
        <v>600</v>
      </c>
      <c r="E65" s="9">
        <f>C65+D65</f>
        <v>1000</v>
      </c>
      <c r="F65" s="80">
        <v>1000</v>
      </c>
    </row>
    <row r="66" spans="2:6" x14ac:dyDescent="0.2">
      <c r="B66" s="81" t="s">
        <v>9</v>
      </c>
      <c r="C66" s="81">
        <f>$B$65+150</f>
        <v>300</v>
      </c>
      <c r="D66" s="81">
        <f>$B$65+150</f>
        <v>300</v>
      </c>
      <c r="E66" s="81">
        <f>C66+D66</f>
        <v>600</v>
      </c>
    </row>
    <row r="67" spans="2:6" x14ac:dyDescent="0.2">
      <c r="B67" s="81" t="s">
        <v>10</v>
      </c>
      <c r="C67" s="81">
        <f>E67-C66</f>
        <v>700</v>
      </c>
      <c r="D67" s="81">
        <f>E67-D66</f>
        <v>700</v>
      </c>
      <c r="E67" s="81">
        <f>$F$65-F67</f>
        <v>1000</v>
      </c>
      <c r="F67" s="64">
        <v>0</v>
      </c>
    </row>
    <row r="68" spans="2:6" x14ac:dyDescent="0.2">
      <c r="B68" s="81"/>
      <c r="C68" s="81"/>
      <c r="D68" s="81"/>
      <c r="E68" s="81"/>
    </row>
    <row r="69" spans="2:6" x14ac:dyDescent="0.2">
      <c r="C69" s="82"/>
      <c r="D69" s="82"/>
      <c r="E69" s="82"/>
    </row>
    <row r="70" spans="2:6" x14ac:dyDescent="0.2">
      <c r="C70" s="82">
        <f>C66</f>
        <v>300</v>
      </c>
      <c r="D70" s="82">
        <f>D67</f>
        <v>700</v>
      </c>
      <c r="E70" s="82">
        <f>C70+D70</f>
        <v>1000</v>
      </c>
    </row>
    <row r="71" spans="2:6" x14ac:dyDescent="0.2">
      <c r="C71" s="82">
        <f>C67</f>
        <v>700</v>
      </c>
      <c r="D71" s="82">
        <f>D66</f>
        <v>300</v>
      </c>
      <c r="E71" s="82">
        <f>C71+D71</f>
        <v>1000</v>
      </c>
    </row>
    <row r="72" spans="2:6" x14ac:dyDescent="0.2">
      <c r="C72" s="82"/>
      <c r="D72" s="82"/>
      <c r="E72" s="82"/>
    </row>
  </sheetData>
  <sheetProtection sheet="1" insertRows="0" deleteRows="0"/>
  <dataConsolidate/>
  <mergeCells count="7">
    <mergeCell ref="P15:R18"/>
    <mergeCell ref="Q21:T21"/>
    <mergeCell ref="A21:C21"/>
    <mergeCell ref="D21:G21"/>
    <mergeCell ref="H21:J21"/>
    <mergeCell ref="K21:L21"/>
    <mergeCell ref="M21:P21"/>
  </mergeCells>
  <conditionalFormatting sqref="A24:U33">
    <cfRule type="expression" dxfId="258" priority="4">
      <formula>OR(A24="")</formula>
    </cfRule>
  </conditionalFormatting>
  <conditionalFormatting sqref="B65">
    <cfRule type="expression" dxfId="257" priority="31">
      <formula>NOT(OR(B65=50,B65=60,B65=80,B65=100,B65=120,B65=133,B65=150))</formula>
    </cfRule>
  </conditionalFormatting>
  <conditionalFormatting sqref="C24:C33">
    <cfRule type="cellIs" dxfId="256" priority="25" operator="lessThan">
      <formula>0</formula>
    </cfRule>
  </conditionalFormatting>
  <conditionalFormatting sqref="C65">
    <cfRule type="expression" dxfId="255" priority="30">
      <formula>NOT(AND(C65&gt;=B65+150,C65&lt;=F65-B65-150,E65=F65))</formula>
    </cfRule>
  </conditionalFormatting>
  <conditionalFormatting sqref="D24:D33">
    <cfRule type="expression" dxfId="254" priority="33">
      <formula>NOT(AND(D24&gt;=I24+150,D24&lt;=J24-I24-150,I24&gt;0,J24&gt;0))</formula>
    </cfRule>
  </conditionalFormatting>
  <conditionalFormatting sqref="D65">
    <cfRule type="expression" dxfId="253" priority="29">
      <formula>NOT(AND(D65&gt;=B65+150,D65&lt;=F65-B65-150,E65=F65))</formula>
    </cfRule>
  </conditionalFormatting>
  <conditionalFormatting sqref="E24:E33">
    <cfRule type="expression" dxfId="252" priority="32">
      <formula>NOT(AND(E24&gt;=I24+150,E24&lt;=J24-I24-150,I24&gt;0,J24&gt;0))</formula>
    </cfRule>
  </conditionalFormatting>
  <conditionalFormatting sqref="E65">
    <cfRule type="expression" dxfId="251" priority="28">
      <formula>NOT(AND(E65&gt;=2*(B65+150),E65=F65))</formula>
    </cfRule>
  </conditionalFormatting>
  <conditionalFormatting sqref="F24:F33">
    <cfRule type="expression" dxfId="250" priority="26">
      <formula>NOT(F24=J24)</formula>
    </cfRule>
  </conditionalFormatting>
  <conditionalFormatting sqref="F65">
    <cfRule type="cellIs" dxfId="249" priority="27" operator="notBetween">
      <formula>600</formula>
      <formula>1100</formula>
    </cfRule>
  </conditionalFormatting>
  <conditionalFormatting sqref="G24:G33">
    <cfRule type="cellIs" dxfId="248" priority="24" operator="notBetween">
      <formula>80</formula>
      <formula>175</formula>
    </cfRule>
  </conditionalFormatting>
  <conditionalFormatting sqref="H24:H33">
    <cfRule type="cellIs" dxfId="247" priority="22" operator="lessThan">
      <formula>2000</formula>
    </cfRule>
    <cfRule type="cellIs" dxfId="246" priority="23" operator="notBetween">
      <formula>2000</formula>
      <formula>8000</formula>
    </cfRule>
  </conditionalFormatting>
  <conditionalFormatting sqref="I24:I33">
    <cfRule type="expression" dxfId="245" priority="3">
      <formula>AND(OR(D24&gt;0,E24&gt;0),I24=0)</formula>
    </cfRule>
    <cfRule type="expression" dxfId="244" priority="8">
      <formula>AND(OR(D24&gt;0,E24&gt;0),I24=0)</formula>
    </cfRule>
    <cfRule type="expression" dxfId="243" priority="15">
      <formula>OR(AND(L24="Power T",OR(I24=220)))</formula>
    </cfRule>
    <cfRule type="expression" dxfId="242" priority="16">
      <formula>OR(AND(L24="Power T",OR(I24=50)),AND(L24="Power S",OR(I24=220,I24=250)),AND(L24="Perform R",OR(I24=50,I24=220,I24=250)),AND(L24="Perform C",OR(I24=220,I24=250)))</formula>
    </cfRule>
    <cfRule type="expression" dxfId="241" priority="17">
      <formula>NOT(OR(I24=50,I24=60,I24=80,I24=100,I24=120,I24=133,I24=150,I24=172,I24=200,I24=220,I24=240,I24=250))</formula>
    </cfRule>
  </conditionalFormatting>
  <conditionalFormatting sqref="J24:J33">
    <cfRule type="expression" dxfId="240" priority="2">
      <formula>AND(OR(D24&gt;0,E24&gt;0),ISBLANK(J24))</formula>
    </cfRule>
    <cfRule type="expression" dxfId="239" priority="9">
      <formula>AND(OR(D24&gt;0,E24&gt;0),J24=0)</formula>
    </cfRule>
    <cfRule type="cellIs" dxfId="238" priority="36" operator="notBetween">
      <formula>600</formula>
      <formula>1100</formula>
    </cfRule>
  </conditionalFormatting>
  <conditionalFormatting sqref="K24:K33">
    <cfRule type="expression" dxfId="237" priority="14">
      <formula>NOT(OR(K24="FTV HL",K24=""))</formula>
    </cfRule>
  </conditionalFormatting>
  <conditionalFormatting sqref="L24:L33">
    <cfRule type="expression" dxfId="236" priority="11">
      <formula>OR(AND(L24="Power T",OR(I24=220)))</formula>
    </cfRule>
    <cfRule type="expression" dxfId="235" priority="12">
      <formula>OR(AND(L24="Power T",OR(I24=50)),AND(L24="Power S",OR(I24=220,I24=250)),AND(L24="Perform R",OR(I24=50,I24=220,I24=250)),AND(L24="Perform C",OR(I24=220,I24=250)))</formula>
    </cfRule>
    <cfRule type="expression" dxfId="234" priority="13">
      <formula>NOT(OR(L24="Power T",L24="Power S",L24="Perform R",L24="Perform C"))</formula>
    </cfRule>
  </conditionalFormatting>
  <conditionalFormatting sqref="M24:M33">
    <cfRule type="expression" dxfId="233" priority="5">
      <formula>AND(P24="G",NOT(OR(M24=0.7,M24=0.75,M24=0.8)))</formula>
    </cfRule>
    <cfRule type="expression" dxfId="232" priority="10">
      <formula>OR(AND(N24="HPS 200",NOT(M24=0.55)),AND(NOT(N24="HPS 200"),M24=0.55))</formula>
    </cfRule>
  </conditionalFormatting>
  <conditionalFormatting sqref="N24:N33">
    <cfRule type="expression" dxfId="231" priority="7">
      <formula>OR(AND(N24="HPS 200",NOT(M24=0.55)),AND(NOT(N24="HPS 200"),M24=0.55))</formula>
    </cfRule>
    <cfRule type="expression" dxfId="230" priority="21">
      <formula>NOT(OR(N24="SP 25",N24="SP 25",N24="PVDF 25",N24="PVDF 35",N24="PUR 50",N24="PVCF 150",N24="HPS 200",N24="PRISMA",N24="PRISMA ELEMENTS",N24="Inox 304",N24="Inox 316L",N24="Inox 316"))</formula>
    </cfRule>
  </conditionalFormatting>
  <conditionalFormatting sqref="P24:P33">
    <cfRule type="expression" dxfId="229" priority="6">
      <formula>AND(P24="G",NOT(OR(M24=0.7,M24=0.75,M24=0.8)))</formula>
    </cfRule>
    <cfRule type="expression" dxfId="228" priority="35">
      <formula>NOT(OR(P24="S",P24="V",P24="V2",P24="G",P24="M",P24="M3",P24="M8"))</formula>
    </cfRule>
  </conditionalFormatting>
  <conditionalFormatting sqref="R24:R33">
    <cfRule type="expression" dxfId="227" priority="19">
      <formula>NOT(OR(R24="SP 25",R24="SP 25",R24="PVDF 25",R24="PVDF 35",R24="PUR 50",R24="PVCF 150",R24="HPS 200",R24="PRISMA",R24="PRISMA ELEMENTS",R24="Inox 304",R24="Inox 316L",R24="Inox 316"))</formula>
    </cfRule>
  </conditionalFormatting>
  <conditionalFormatting sqref="T24:T33">
    <cfRule type="expression" dxfId="226" priority="34">
      <formula>NOT(OR(T24="S",T24="V",T24="V2",T24="G",T24="M2"))</formula>
    </cfRule>
  </conditionalFormatting>
  <conditionalFormatting sqref="W33">
    <cfRule type="expression" dxfId="225" priority="1">
      <formula>OR(W33="")</formula>
    </cfRule>
  </conditionalFormatting>
  <dataValidations count="16">
    <dataValidation type="custom" allowBlank="1" sqref="F33" xr:uid="{89FAF88E-18B5-4E2F-A676-A9F6D2E66DB0}">
      <formula1>AND(F33&gt;=2*(I33+150),F33&lt;=J33-60)</formula1>
    </dataValidation>
    <dataValidation type="list" allowBlank="1" sqref="K24:K32" xr:uid="{602869B5-18AD-452C-8544-F0220FF2C97C}">
      <formula1>"FTV HL"</formula1>
    </dataValidation>
    <dataValidation type="list" allowBlank="1" sqref="I33" xr:uid="{0B63F3B1-AAE3-4C82-A743-5D957045FA4F}">
      <formula1>"50,60,80,100,120,133,150,172,200,220,240,250"</formula1>
    </dataValidation>
    <dataValidation type="list" allowBlank="1" sqref="N24:N33 R24:R33" xr:uid="{43FE68C2-51DD-457E-ACB4-80E7614ECF5E}">
      <formula1>"SP 25,SP 25,PVDF 25,PVDF 35,PUR 50,PVCF 150,HPS 200,PRISMA,PRISMA ELEMENTS,Inox 304,Inox 316L,Inox 316"</formula1>
    </dataValidation>
    <dataValidation type="whole" errorStyle="information" allowBlank="1" errorTitle="wrong" sqref="G33" xr:uid="{C37ACF25-2566-4C77-A005-A4A4F510FA1D}">
      <formula1>80</formula1>
      <formula2>175</formula2>
    </dataValidation>
    <dataValidation type="whole" errorStyle="information" allowBlank="1" errorTitle="Wrong length" error="Insert length (whole number)_x000a_2000 to 8000 mm" sqref="H33" xr:uid="{63E60618-C759-4701-A1C2-506D871CC067}">
      <formula1>2000</formula1>
      <formula2>8000</formula2>
    </dataValidation>
    <dataValidation type="whole" allowBlank="1" showInputMessage="1" showErrorMessage="1" sqref="F65" xr:uid="{B78C0708-A210-4BCC-97E7-3F6B7711AD81}">
      <formula1>600</formula1>
      <formula2>1100</formula2>
    </dataValidation>
    <dataValidation type="list" allowBlank="1" sqref="T24:T33" xr:uid="{0AD9231F-7924-46CE-800D-3D09282A7C72}">
      <formula1>"S,V,V2,G,M2"</formula1>
    </dataValidation>
    <dataValidation type="list" allowBlank="1" sqref="P24:P33" xr:uid="{6D0F1730-E242-423C-8EAE-1A12F0B8047C}">
      <formula1>"S,V,V2,G,M,M3,M8"</formula1>
    </dataValidation>
    <dataValidation type="list" allowBlank="1" sqref="L24:L33" xr:uid="{BD44D173-907C-46AD-B856-FB18A15C812E}">
      <formula1>"Power T,Power S,Perform R,Perform C"</formula1>
    </dataValidation>
    <dataValidation type="whole" errorStyle="information" allowBlank="1" errorTitle="Wrong module" error="Insert module M [mm] (whole number):_x000a_600 mm to 1200 mm_x000a_1000 mm standard module_x000a_1200 mm standard module" sqref="J33" xr:uid="{BBC773AE-B599-4C30-A830-12849CD367EF}">
      <formula1>600</formula1>
      <formula2>1100</formula2>
    </dataValidation>
    <dataValidation type="list" allowBlank="1" sqref="B65" xr:uid="{30ED671C-8561-49C7-97A5-4A9CA8F92D4E}">
      <formula1>"50,60,80,100,120,133,150"</formula1>
    </dataValidation>
    <dataValidation type="custom" errorStyle="information" allowBlank="1" errorTitle="wrong" sqref="D33" xr:uid="{FA2E2AE4-5B93-4647-9C6E-819F0CCAF9EE}">
      <formula1>AND(D33&gt;=I33+150,D33&lt;=J33-60-I33-150)</formula1>
    </dataValidation>
    <dataValidation type="custom" errorStyle="information" allowBlank="1" errorTitle="wrong" sqref="E33" xr:uid="{04A32BAF-0251-4667-B901-9C915501BCA8}">
      <formula1>AND(E33&gt;=I33+150,E33&lt;=J33-60-I33-150)</formula1>
    </dataValidation>
    <dataValidation type="whole" operator="greaterThanOrEqual" allowBlank="1" sqref="C24:C33" xr:uid="{4B48B5E7-AB66-428C-82F7-F072757920F6}">
      <formula1>0</formula1>
    </dataValidation>
    <dataValidation type="list" allowBlank="1" showInputMessage="1" showErrorMessage="1" sqref="W24:W33" xr:uid="{745A23F0-FEB3-4672-A5E2-123590BB6267}">
      <formula1>"Priority A, Priority B, Priority C"</formula1>
    </dataValidation>
  </dataValidations>
  <hyperlinks>
    <hyperlink ref="B55" r:id="rId1" tooltip="Download" display="https://www.trimo-group.com/files/downloads/Trimoterm Fireproof Panels Brochure.pdf" xr:uid="{E8E39D77-9818-4449-8609-F692E53B8711}"/>
    <hyperlink ref="B57" r:id="rId2" display="pack" xr:uid="{95BE87A2-888F-4C2C-BE16-A17280E58B65}"/>
    <hyperlink ref="B58" r:id="rId3" xr:uid="{D655D71B-B7ED-48A1-B81E-3593882EBECD}"/>
    <hyperlink ref="B54" r:id="rId4" xr:uid="{55DCEF9C-B9BC-49A3-8EFD-6F833B9DFD70}"/>
    <hyperlink ref="B53" r:id="rId5" tooltip="Download" display="https://www.trimo-group.com/files/downloads/Trimoterm Technical Specification.pdf" xr:uid="{BC0AF23A-3F02-4694-824E-01041EF4A7BE}"/>
  </hyperlinks>
  <pageMargins left="0.39370078740157483" right="0.39370078740157483" top="0.39370078740157483" bottom="0.39370078740157483" header="0.31496062992125984" footer="0.31496062992125984"/>
  <pageSetup paperSize="9" scale="47" pageOrder="overThenDown" orientation="landscape" r:id="rId6"/>
  <ignoredErrors>
    <ignoredError sqref="A2:B2 A35:XFD37 C33:E33 G33:J33 A32:J32 A65:XFD65 A64 G64:XFD64 A44:XFD44 B43:XFD43 A22:XFD22 B21:C21 X21:XFD21 X23:XFD23 A50:XFD50 A49 D49:XFD49 V33 A48 A47 D47:XFD47 A16:XFD16 B14:XFD14 A41:XFD41 B40:XFD40 E21:G21 A46 A45 D45:XFD45 A18:XFD20 B17:XFD17 A63:XFD63 B62:XFD62 A59:XFD59 C58:XFD58 D48:XFD48 D46:XFD46 A10:XFD11 B8:XFD8 B7:XFD7 Q33 A68:XFD1048576 A67 C67:XFD67 A66 C66:XFD66 I21:J21 L21 M33 X33:XFD33 B6:XFD6 B5:XFD5 A52:XFD52 B51:XFD51 N21:P21 R21:T21 A1:B1 D1:XFD1 B13:XFD13 B12:XFD12 A34:T34 V34:XFD34 B9:XFD9 C56:XFD56 C55:XFD55 C53:XFD53 B42:XFD42 C57:XFD57 A4:XFD4 A3:B3 D3 A39:XFD39 B38:XFD38 F3:XFD3 C54:XFD54 A24:J24 L24:XFD24 A25:J25 L25:XFD25 A26:J26 L26:XFD26 A27:J27 L27:XFD27 A28:J28 L28:XFD28 A29:J29 L29:XFD29 A30:J30 L30:XFD30 A31:J31 L31:XFD31 L32:XFD32 D2:XFD2 A61:XFD61 B60:XFD60 A15:O15 Q15:XFD15" unlockedFormula="1"/>
    <ignoredError sqref="F33" unlockedFormula="1" listDataValidation="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20" id="{00000000-000E-0000-05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5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63C3DA5E-026A-4ACE-8C98-DF1B2BCD4A12}">
          <x14:formula1>
            <xm:f>List_Values!$A$2:$A$9</xm:f>
          </x14:formula1>
          <xm:sqref>M24:M33</xm:sqref>
        </x14:dataValidation>
        <x14:dataValidation type="list" allowBlank="1" xr:uid="{F12D1343-8A19-4D6C-9C6E-6F7189416CEE}">
          <x14:formula1>
            <xm:f>List_Values!$B$2:$B$11</xm:f>
          </x14:formula1>
          <xm:sqref>Q24:Q33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zoomScaleNormal="100" zoomScaleSheetLayoutView="70" workbookViewId="0">
      <selection activeCell="F1" sqref="F1"/>
    </sheetView>
  </sheetViews>
  <sheetFormatPr defaultColWidth="9"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120</v>
      </c>
    </row>
    <row r="2" spans="1:18" s="43" customFormat="1" ht="26.25" x14ac:dyDescent="0.4">
      <c r="C2" s="47" t="s">
        <v>204</v>
      </c>
    </row>
    <row r="3" spans="1:18" s="43" customFormat="1" ht="15.75" x14ac:dyDescent="0.25">
      <c r="C3" s="48" t="s">
        <v>22</v>
      </c>
      <c r="D3" s="49" t="str" cm="1">
        <f t="array" ref="D3">LOOKUP(2,1/(Updates!A:A&lt;&gt;""),Updates!A:A)</f>
        <v>1.4.1</v>
      </c>
      <c r="E3" s="30" t="s">
        <v>196</v>
      </c>
      <c r="J3" s="46"/>
    </row>
    <row r="4" spans="1:18" s="43" customFormat="1" x14ac:dyDescent="0.2"/>
    <row r="5" spans="1:18" ht="15" x14ac:dyDescent="0.25">
      <c r="A5" s="84" t="s">
        <v>117</v>
      </c>
      <c r="B5" s="31" t="str">
        <f>IF('Panneau FTV HL'!B5=0,"",'Panneau FTV HL'!B5)</f>
        <v/>
      </c>
      <c r="C5" s="32"/>
    </row>
    <row r="6" spans="1:18" ht="15" x14ac:dyDescent="0.25">
      <c r="A6" s="84" t="s">
        <v>189</v>
      </c>
      <c r="B6" s="31" t="str">
        <f>IF('Panneau FTV HL'!B6=0,"",'Panneau FTV HL'!B6)</f>
        <v/>
      </c>
      <c r="C6" s="32"/>
    </row>
    <row r="7" spans="1:18" ht="15" x14ac:dyDescent="0.25">
      <c r="A7" s="84" t="s">
        <v>104</v>
      </c>
      <c r="B7" s="31" t="str">
        <f>IF('Panneau FTV HL'!B7=0,"",'Panneau FTV HL'!B7)</f>
        <v/>
      </c>
      <c r="C7" s="32"/>
    </row>
    <row r="8" spans="1:18" ht="15" x14ac:dyDescent="0.25">
      <c r="A8" s="84" t="s">
        <v>103</v>
      </c>
      <c r="B8" s="31" t="str">
        <f>IF('Panneau FTV HL'!B8=0,"",'Panneau FTV HL'!B8)</f>
        <v/>
      </c>
      <c r="C8" s="32"/>
    </row>
    <row r="9" spans="1:18" ht="15" x14ac:dyDescent="0.25">
      <c r="A9" s="84" t="s">
        <v>122</v>
      </c>
      <c r="B9" s="31" t="str">
        <f>IF('Panneau FTV HL'!B9=0,"",'Panneau FTV HL'!B9)</f>
        <v/>
      </c>
      <c r="C9" s="32"/>
    </row>
    <row r="12" spans="1:18" ht="15" x14ac:dyDescent="0.25">
      <c r="A12" s="84" t="s">
        <v>121</v>
      </c>
      <c r="B12" s="31" t="str">
        <f>IF('Panneau FTV HL'!B12=0,"",'Panneau FTV HL'!B12)</f>
        <v/>
      </c>
      <c r="C12" s="85"/>
    </row>
    <row r="13" spans="1:18" ht="15" x14ac:dyDescent="0.25">
      <c r="A13" s="84" t="s">
        <v>123</v>
      </c>
      <c r="B13" s="31" t="str">
        <f>IF('Panneau FTV HL'!B13=0,"",'Panneau FTV HL'!B13)</f>
        <v/>
      </c>
      <c r="C13" s="85"/>
      <c r="M13" s="63"/>
      <c r="Q13" s="63"/>
    </row>
    <row r="14" spans="1:18" ht="15" customHeight="1" x14ac:dyDescent="0.25">
      <c r="A14" s="84" t="s">
        <v>85</v>
      </c>
      <c r="B14" s="31" t="str">
        <f>IF('Panneau FTV HL'!B14=0,"",'Panneau FTV HL'!B14)</f>
        <v/>
      </c>
      <c r="C14" s="85"/>
      <c r="P14" s="114"/>
      <c r="Q14" s="114"/>
      <c r="R14" s="114"/>
    </row>
    <row r="15" spans="1:18" x14ac:dyDescent="0.2">
      <c r="P15" s="138" t="s">
        <v>218</v>
      </c>
      <c r="Q15" s="138"/>
      <c r="R15" s="138"/>
    </row>
    <row r="16" spans="1:18" x14ac:dyDescent="0.2">
      <c r="P16" s="138"/>
      <c r="Q16" s="138"/>
      <c r="R16" s="138"/>
    </row>
    <row r="17" spans="1:23" ht="15" x14ac:dyDescent="0.25">
      <c r="A17" s="84" t="s">
        <v>95</v>
      </c>
      <c r="B17" s="31" t="str">
        <f>IF('Panneau FTV HL'!B17=0,"",'Panneau FTV HL'!B17)</f>
        <v/>
      </c>
      <c r="C17" s="85"/>
      <c r="P17" s="138"/>
      <c r="Q17" s="138"/>
      <c r="R17" s="138"/>
    </row>
    <row r="21" spans="1:23" s="43" customFormat="1" ht="15.75" customHeight="1" x14ac:dyDescent="0.2">
      <c r="A21" s="136" t="s">
        <v>109</v>
      </c>
      <c r="B21" s="136"/>
      <c r="C21" s="136"/>
      <c r="D21" s="136" t="s">
        <v>186</v>
      </c>
      <c r="E21" s="136"/>
      <c r="F21" s="136"/>
      <c r="G21" s="136"/>
      <c r="H21" s="136" t="s">
        <v>111</v>
      </c>
      <c r="I21" s="136"/>
      <c r="J21" s="136"/>
      <c r="K21" s="136" t="s">
        <v>112</v>
      </c>
      <c r="L21" s="136"/>
      <c r="M21" s="133" t="s">
        <v>190</v>
      </c>
      <c r="N21" s="134"/>
      <c r="O21" s="134"/>
      <c r="P21" s="135"/>
      <c r="Q21" s="133" t="s">
        <v>191</v>
      </c>
      <c r="R21" s="134"/>
      <c r="S21" s="134"/>
      <c r="T21" s="135"/>
      <c r="U21" s="42" t="s">
        <v>1</v>
      </c>
      <c r="V21" s="42" t="s">
        <v>107</v>
      </c>
      <c r="W21" s="103" t="s">
        <v>113</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94</v>
      </c>
      <c r="B23" s="87" t="s">
        <v>4</v>
      </c>
      <c r="C23" s="87" t="s">
        <v>108</v>
      </c>
      <c r="D23" s="87" t="s">
        <v>7</v>
      </c>
      <c r="E23" s="87" t="s">
        <v>8</v>
      </c>
      <c r="F23" s="87" t="s">
        <v>26</v>
      </c>
      <c r="G23" s="87" t="s">
        <v>12</v>
      </c>
      <c r="H23" s="87" t="s">
        <v>106</v>
      </c>
      <c r="I23" s="87" t="s">
        <v>90</v>
      </c>
      <c r="J23" s="87" t="s">
        <v>2</v>
      </c>
      <c r="K23" s="87" t="s">
        <v>112</v>
      </c>
      <c r="L23" s="87" t="s">
        <v>187</v>
      </c>
      <c r="M23" s="87" t="s">
        <v>88</v>
      </c>
      <c r="N23" s="87" t="s">
        <v>83</v>
      </c>
      <c r="O23" s="87" t="s">
        <v>92</v>
      </c>
      <c r="P23" s="87" t="s">
        <v>115</v>
      </c>
      <c r="Q23" s="87" t="s">
        <v>89</v>
      </c>
      <c r="R23" s="87" t="s">
        <v>84</v>
      </c>
      <c r="S23" s="87" t="s">
        <v>93</v>
      </c>
      <c r="T23" s="87" t="s">
        <v>116</v>
      </c>
      <c r="U23" s="87" t="s">
        <v>1</v>
      </c>
      <c r="V23" s="88" t="s">
        <v>165</v>
      </c>
      <c r="W23" s="87" t="s">
        <v>113</v>
      </c>
    </row>
    <row r="24" spans="1:23" x14ac:dyDescent="0.2">
      <c r="A24" s="33"/>
      <c r="B24" s="5"/>
      <c r="C24" s="5"/>
      <c r="D24" s="6"/>
      <c r="E24" s="6"/>
      <c r="F24" s="9">
        <f>D24+E24</f>
        <v>0</v>
      </c>
      <c r="G24" s="6"/>
      <c r="H24" s="6"/>
      <c r="I24" s="5"/>
      <c r="J24" s="7"/>
      <c r="K24" s="5" t="s">
        <v>20</v>
      </c>
      <c r="L24" s="5"/>
      <c r="M24" s="13"/>
      <c r="N24" s="5"/>
      <c r="O24" s="5"/>
      <c r="P24" s="5"/>
      <c r="Q24" s="13"/>
      <c r="R24" s="5"/>
      <c r="S24" s="5"/>
      <c r="T24" s="5"/>
      <c r="U24" s="8"/>
      <c r="V24" s="34">
        <f>C24*H24/1000*J24/1000</f>
        <v>0</v>
      </c>
      <c r="W24" s="104"/>
    </row>
    <row r="25" spans="1:23" x14ac:dyDescent="0.2">
      <c r="A25" s="33"/>
      <c r="B25" s="5"/>
      <c r="C25" s="5"/>
      <c r="D25" s="6"/>
      <c r="E25" s="6"/>
      <c r="F25" s="9">
        <f t="shared" ref="F25:F32" si="0">D25+E25</f>
        <v>0</v>
      </c>
      <c r="G25" s="6"/>
      <c r="H25" s="6"/>
      <c r="I25" s="5"/>
      <c r="J25" s="7"/>
      <c r="K25" s="5" t="s">
        <v>20</v>
      </c>
      <c r="L25" s="5"/>
      <c r="M25" s="14"/>
      <c r="N25" s="5"/>
      <c r="O25" s="5"/>
      <c r="P25" s="5"/>
      <c r="Q25" s="14"/>
      <c r="R25" s="5"/>
      <c r="S25" s="5"/>
      <c r="T25" s="5"/>
      <c r="U25" s="8"/>
      <c r="V25" s="34">
        <f>C25*H25/1000*J25/1000</f>
        <v>0</v>
      </c>
      <c r="W25" s="104"/>
    </row>
    <row r="26" spans="1:23" x14ac:dyDescent="0.2">
      <c r="A26" s="33"/>
      <c r="B26" s="5"/>
      <c r="C26" s="5"/>
      <c r="D26" s="6"/>
      <c r="E26" s="6"/>
      <c r="F26" s="9">
        <f t="shared" si="0"/>
        <v>0</v>
      </c>
      <c r="G26" s="6"/>
      <c r="H26" s="6"/>
      <c r="I26" s="5"/>
      <c r="J26" s="7"/>
      <c r="K26" s="5" t="s">
        <v>20</v>
      </c>
      <c r="L26" s="5"/>
      <c r="M26" s="14"/>
      <c r="N26" s="5"/>
      <c r="O26" s="5"/>
      <c r="P26" s="5"/>
      <c r="Q26" s="14"/>
      <c r="R26" s="5"/>
      <c r="S26" s="5"/>
      <c r="T26" s="5"/>
      <c r="U26" s="8"/>
      <c r="V26" s="34">
        <f>C26*H26/1000*J26/1000</f>
        <v>0</v>
      </c>
      <c r="W26" s="104"/>
    </row>
    <row r="27" spans="1:23" x14ac:dyDescent="0.2">
      <c r="A27" s="33"/>
      <c r="B27" s="5"/>
      <c r="C27" s="5"/>
      <c r="D27" s="6"/>
      <c r="E27" s="6"/>
      <c r="F27" s="9">
        <f t="shared" si="0"/>
        <v>0</v>
      </c>
      <c r="G27" s="6"/>
      <c r="H27" s="6"/>
      <c r="I27" s="5"/>
      <c r="J27" s="7"/>
      <c r="K27" s="5" t="s">
        <v>20</v>
      </c>
      <c r="L27" s="5"/>
      <c r="M27" s="14"/>
      <c r="N27" s="5"/>
      <c r="O27" s="5"/>
      <c r="P27" s="5"/>
      <c r="Q27" s="14"/>
      <c r="R27" s="5"/>
      <c r="S27" s="5"/>
      <c r="T27" s="5"/>
      <c r="U27" s="8"/>
      <c r="V27" s="34">
        <f>C27*H27/1000*J27/1000</f>
        <v>0</v>
      </c>
      <c r="W27" s="104"/>
    </row>
    <row r="28" spans="1:23" x14ac:dyDescent="0.2">
      <c r="A28" s="33"/>
      <c r="B28" s="5"/>
      <c r="C28" s="5"/>
      <c r="D28" s="6"/>
      <c r="E28" s="6"/>
      <c r="F28" s="9">
        <f t="shared" si="0"/>
        <v>0</v>
      </c>
      <c r="G28" s="6"/>
      <c r="H28" s="6"/>
      <c r="I28" s="5"/>
      <c r="J28" s="7"/>
      <c r="K28" s="5" t="s">
        <v>20</v>
      </c>
      <c r="L28" s="5"/>
      <c r="M28" s="13"/>
      <c r="N28" s="5"/>
      <c r="O28" s="5"/>
      <c r="P28" s="5"/>
      <c r="Q28" s="13"/>
      <c r="R28" s="5"/>
      <c r="S28" s="5"/>
      <c r="T28" s="5"/>
      <c r="U28" s="8"/>
      <c r="V28" s="34">
        <f t="shared" ref="V28:V32" si="1">C28*H28/1000*J28/1000</f>
        <v>0</v>
      </c>
      <c r="W28" s="104"/>
    </row>
    <row r="29" spans="1:23" x14ac:dyDescent="0.2">
      <c r="A29" s="33"/>
      <c r="B29" s="5"/>
      <c r="C29" s="5"/>
      <c r="D29" s="6"/>
      <c r="E29" s="6"/>
      <c r="F29" s="9">
        <f t="shared" si="0"/>
        <v>0</v>
      </c>
      <c r="G29" s="6"/>
      <c r="H29" s="6"/>
      <c r="I29" s="5"/>
      <c r="J29" s="7"/>
      <c r="K29" s="5" t="s">
        <v>20</v>
      </c>
      <c r="L29" s="5"/>
      <c r="M29" s="13"/>
      <c r="N29" s="5"/>
      <c r="O29" s="5"/>
      <c r="P29" s="5"/>
      <c r="Q29" s="13"/>
      <c r="R29" s="5"/>
      <c r="S29" s="5"/>
      <c r="T29" s="5"/>
      <c r="U29" s="8"/>
      <c r="V29" s="34">
        <f t="shared" si="1"/>
        <v>0</v>
      </c>
      <c r="W29" s="104"/>
    </row>
    <row r="30" spans="1:23" x14ac:dyDescent="0.2">
      <c r="A30" s="33"/>
      <c r="B30" s="5"/>
      <c r="C30" s="5"/>
      <c r="D30" s="6"/>
      <c r="E30" s="6"/>
      <c r="F30" s="9">
        <f t="shared" si="0"/>
        <v>0</v>
      </c>
      <c r="G30" s="6"/>
      <c r="H30" s="6"/>
      <c r="I30" s="5"/>
      <c r="J30" s="7"/>
      <c r="K30" s="5" t="s">
        <v>20</v>
      </c>
      <c r="L30" s="5"/>
      <c r="M30" s="13"/>
      <c r="N30" s="5"/>
      <c r="O30" s="5"/>
      <c r="P30" s="5"/>
      <c r="Q30" s="13"/>
      <c r="R30" s="5"/>
      <c r="S30" s="5"/>
      <c r="T30" s="5"/>
      <c r="U30" s="8"/>
      <c r="V30" s="34">
        <f t="shared" si="1"/>
        <v>0</v>
      </c>
      <c r="W30" s="104"/>
    </row>
    <row r="31" spans="1:23" x14ac:dyDescent="0.2">
      <c r="A31" s="33"/>
      <c r="B31" s="5"/>
      <c r="C31" s="5"/>
      <c r="D31" s="6"/>
      <c r="E31" s="6"/>
      <c r="F31" s="9">
        <f t="shared" si="0"/>
        <v>0</v>
      </c>
      <c r="G31" s="6"/>
      <c r="H31" s="6"/>
      <c r="I31" s="5"/>
      <c r="J31" s="7"/>
      <c r="K31" s="5" t="s">
        <v>20</v>
      </c>
      <c r="L31" s="5"/>
      <c r="M31" s="13"/>
      <c r="N31" s="5"/>
      <c r="O31" s="5"/>
      <c r="P31" s="5"/>
      <c r="Q31" s="13"/>
      <c r="R31" s="5"/>
      <c r="S31" s="5"/>
      <c r="T31" s="5"/>
      <c r="U31" s="8"/>
      <c r="V31" s="34">
        <f t="shared" si="1"/>
        <v>0</v>
      </c>
      <c r="W31" s="104"/>
    </row>
    <row r="32" spans="1:23" x14ac:dyDescent="0.2">
      <c r="A32" s="33"/>
      <c r="B32" s="5"/>
      <c r="C32" s="5"/>
      <c r="D32" s="6"/>
      <c r="E32" s="6"/>
      <c r="F32" s="9">
        <f t="shared" si="0"/>
        <v>0</v>
      </c>
      <c r="G32" s="6"/>
      <c r="H32" s="6"/>
      <c r="I32" s="5"/>
      <c r="J32" s="7"/>
      <c r="K32" s="5" t="s">
        <v>20</v>
      </c>
      <c r="L32" s="5"/>
      <c r="M32" s="13"/>
      <c r="N32" s="5"/>
      <c r="O32" s="5"/>
      <c r="P32" s="5"/>
      <c r="Q32" s="13"/>
      <c r="R32" s="5"/>
      <c r="S32" s="5"/>
      <c r="T32" s="5"/>
      <c r="U32" s="8"/>
      <c r="V32" s="34">
        <f t="shared" si="1"/>
        <v>0</v>
      </c>
      <c r="W32" s="104"/>
    </row>
    <row r="33" spans="1:23" x14ac:dyDescent="0.2">
      <c r="A33" s="35" t="s">
        <v>78</v>
      </c>
      <c r="B33" s="36" t="s">
        <v>0</v>
      </c>
      <c r="C33" s="36">
        <v>0</v>
      </c>
      <c r="D33" s="37">
        <v>400</v>
      </c>
      <c r="E33" s="37">
        <v>400</v>
      </c>
      <c r="F33" s="50">
        <f>D33+E33</f>
        <v>800</v>
      </c>
      <c r="G33" s="37">
        <v>90</v>
      </c>
      <c r="H33" s="37">
        <v>5000</v>
      </c>
      <c r="I33" s="36">
        <v>150</v>
      </c>
      <c r="J33" s="38">
        <v>1000</v>
      </c>
      <c r="K33" s="36" t="s">
        <v>20</v>
      </c>
      <c r="L33" s="36" t="s">
        <v>3</v>
      </c>
      <c r="M33" s="51">
        <v>0.6</v>
      </c>
      <c r="N33" s="36" t="s">
        <v>21</v>
      </c>
      <c r="O33" s="36" t="s">
        <v>19</v>
      </c>
      <c r="P33" s="36" t="s">
        <v>5</v>
      </c>
      <c r="Q33" s="51">
        <v>0.5</v>
      </c>
      <c r="R33" s="36" t="s">
        <v>21</v>
      </c>
      <c r="S33" s="36" t="s">
        <v>19</v>
      </c>
      <c r="T33" s="36" t="s">
        <v>18</v>
      </c>
      <c r="U33" s="40" t="s">
        <v>80</v>
      </c>
      <c r="V33" s="41">
        <f>C33*H33/1000*J33/1000</f>
        <v>0</v>
      </c>
      <c r="W33" s="40" t="s">
        <v>114</v>
      </c>
    </row>
    <row r="34" spans="1:23" x14ac:dyDescent="0.2">
      <c r="A34" s="52"/>
      <c r="B34" s="53"/>
      <c r="C34" s="53"/>
      <c r="D34" s="54"/>
      <c r="E34" s="54"/>
      <c r="F34" s="55"/>
      <c r="G34" s="54"/>
      <c r="H34" s="54"/>
      <c r="I34" s="53"/>
      <c r="J34" s="53"/>
      <c r="K34" s="53"/>
      <c r="L34" s="53"/>
      <c r="M34" s="53"/>
      <c r="N34" s="53"/>
      <c r="O34" s="53"/>
      <c r="P34" s="53"/>
      <c r="Q34" s="53"/>
      <c r="R34" s="53"/>
      <c r="S34" s="53"/>
      <c r="T34" s="53"/>
      <c r="U34" s="57" t="s">
        <v>167</v>
      </c>
      <c r="V34" s="56">
        <f>SUBTOTAL(109,Table5[Total
Q×L×M '[m²']])</f>
        <v>0</v>
      </c>
      <c r="W34" s="53"/>
    </row>
    <row r="35" spans="1:23" x14ac:dyDescent="0.2">
      <c r="A35" s="63"/>
      <c r="C35" s="64"/>
      <c r="U35" s="65"/>
      <c r="V35" s="66"/>
    </row>
    <row r="36" spans="1:23" x14ac:dyDescent="0.2">
      <c r="U36" s="65"/>
      <c r="V36" s="66"/>
    </row>
    <row r="37" spans="1:23" x14ac:dyDescent="0.2">
      <c r="M37" s="58" t="s">
        <v>219</v>
      </c>
      <c r="U37" s="65"/>
      <c r="V37" s="66"/>
    </row>
    <row r="38" spans="1:23" ht="15" x14ac:dyDescent="0.25">
      <c r="A38" s="59" t="s">
        <v>194</v>
      </c>
      <c r="V38" s="68"/>
    </row>
    <row r="39" spans="1:23" ht="14.25" customHeight="1" x14ac:dyDescent="0.2"/>
    <row r="40" spans="1:23" ht="14.25" customHeight="1" x14ac:dyDescent="0.25">
      <c r="A40" s="58" t="s">
        <v>164</v>
      </c>
      <c r="V40" s="68"/>
    </row>
    <row r="41" spans="1:23" ht="14.25" customHeight="1" x14ac:dyDescent="0.25">
      <c r="V41" s="68"/>
    </row>
    <row r="42" spans="1:23" ht="14.25" customHeight="1" x14ac:dyDescent="0.25">
      <c r="A42" s="58" t="s">
        <v>168</v>
      </c>
      <c r="V42" s="68"/>
    </row>
    <row r="43" spans="1:23" ht="14.25" customHeight="1" x14ac:dyDescent="0.25">
      <c r="A43" s="58" t="s">
        <v>161</v>
      </c>
      <c r="V43" s="68"/>
    </row>
    <row r="44" spans="1:23" ht="14.25" customHeight="1" x14ac:dyDescent="0.25">
      <c r="V44" s="68"/>
    </row>
    <row r="45" spans="1:23" ht="14.25" customHeight="1" x14ac:dyDescent="0.25">
      <c r="B45" s="61" t="s">
        <v>193</v>
      </c>
      <c r="C45" s="58" t="s">
        <v>91</v>
      </c>
      <c r="V45" s="68"/>
    </row>
    <row r="46" spans="1:23" ht="14.25" customHeight="1" x14ac:dyDescent="0.25">
      <c r="B46" s="8" t="s">
        <v>125</v>
      </c>
      <c r="C46" s="69" t="s">
        <v>102</v>
      </c>
      <c r="D46" s="69"/>
      <c r="E46" s="69"/>
      <c r="V46" s="68"/>
    </row>
    <row r="47" spans="1:23" ht="14.25" customHeight="1" x14ac:dyDescent="0.25">
      <c r="B47" s="70" t="s">
        <v>125</v>
      </c>
      <c r="C47" s="71" t="s">
        <v>82</v>
      </c>
      <c r="D47" s="71"/>
      <c r="E47" s="71"/>
      <c r="M47" s="90" t="s">
        <v>69</v>
      </c>
      <c r="V47" s="68"/>
    </row>
    <row r="48" spans="1:23" ht="14.25" customHeight="1" x14ac:dyDescent="0.25">
      <c r="B48" s="72" t="s">
        <v>125</v>
      </c>
      <c r="C48" s="73" t="s">
        <v>101</v>
      </c>
      <c r="D48" s="73"/>
      <c r="E48" s="73"/>
      <c r="V48" s="68"/>
    </row>
    <row r="49" spans="1:22" ht="14.25" customHeight="1" x14ac:dyDescent="0.25">
      <c r="B49" s="74" t="s">
        <v>86</v>
      </c>
      <c r="C49" s="75" t="s">
        <v>184</v>
      </c>
      <c r="D49" s="75"/>
      <c r="E49" s="75"/>
      <c r="V49" s="68"/>
    </row>
    <row r="50" spans="1:22" ht="14.25" customHeight="1" x14ac:dyDescent="0.25">
      <c r="V50" s="68"/>
    </row>
    <row r="51" spans="1:22" ht="15" x14ac:dyDescent="0.25">
      <c r="V51" s="68"/>
    </row>
    <row r="52" spans="1:22" ht="15" x14ac:dyDescent="0.25">
      <c r="A52" s="59" t="s">
        <v>118</v>
      </c>
      <c r="V52" s="68"/>
    </row>
    <row r="54" spans="1:22" ht="15" x14ac:dyDescent="0.25">
      <c r="A54"/>
      <c r="B54" s="76" t="s">
        <v>221</v>
      </c>
      <c r="V54" s="68"/>
    </row>
    <row r="55" spans="1:22" x14ac:dyDescent="0.2">
      <c r="A55"/>
      <c r="B55" s="76" t="s">
        <v>222</v>
      </c>
    </row>
    <row r="56" spans="1:22" x14ac:dyDescent="0.2">
      <c r="A56"/>
      <c r="B56" s="76" t="s">
        <v>223</v>
      </c>
    </row>
    <row r="57" spans="1:22" x14ac:dyDescent="0.2">
      <c r="A57"/>
    </row>
    <row r="58" spans="1:22" x14ac:dyDescent="0.2">
      <c r="A58"/>
      <c r="B58" s="76" t="s">
        <v>224</v>
      </c>
    </row>
    <row r="59" spans="1:22" x14ac:dyDescent="0.2">
      <c r="A59"/>
      <c r="B59" s="76" t="s">
        <v>225</v>
      </c>
    </row>
    <row r="60" spans="1:22" x14ac:dyDescent="0.2">
      <c r="B60" s="76"/>
    </row>
    <row r="61" spans="1:22" ht="15" x14ac:dyDescent="0.25">
      <c r="A61" s="77" t="s">
        <v>205</v>
      </c>
      <c r="B61" s="78"/>
      <c r="C61" s="78"/>
      <c r="D61" s="78"/>
      <c r="E61" s="78"/>
    </row>
    <row r="62" spans="1:22" x14ac:dyDescent="0.2">
      <c r="A62" s="78"/>
      <c r="B62" s="78"/>
      <c r="C62" s="78"/>
      <c r="D62" s="78"/>
      <c r="E62" s="78"/>
    </row>
    <row r="63" spans="1:22" x14ac:dyDescent="0.2">
      <c r="A63" s="78" t="s">
        <v>98</v>
      </c>
      <c r="C63" s="78"/>
      <c r="D63" s="78"/>
      <c r="E63" s="78"/>
      <c r="F63" s="78"/>
    </row>
    <row r="65" spans="2:6" x14ac:dyDescent="0.2">
      <c r="B65" s="79" t="s">
        <v>6</v>
      </c>
      <c r="C65" s="79" t="s">
        <v>7</v>
      </c>
      <c r="D65" s="79" t="s">
        <v>8</v>
      </c>
      <c r="E65" s="79" t="s">
        <v>13</v>
      </c>
      <c r="F65" s="79" t="s">
        <v>14</v>
      </c>
    </row>
    <row r="66" spans="2:6" x14ac:dyDescent="0.2">
      <c r="B66" s="80">
        <v>150</v>
      </c>
      <c r="C66" s="80">
        <v>400</v>
      </c>
      <c r="D66" s="80">
        <v>400</v>
      </c>
      <c r="E66" s="9">
        <f t="shared" ref="E66" si="2">C66+D66</f>
        <v>800</v>
      </c>
      <c r="F66" s="80">
        <v>1000</v>
      </c>
    </row>
    <row r="67" spans="2:6" x14ac:dyDescent="0.2">
      <c r="B67" s="81" t="s">
        <v>9</v>
      </c>
      <c r="C67" s="81">
        <f>$B$66+150</f>
        <v>300</v>
      </c>
      <c r="D67" s="81">
        <f>$B$66+150</f>
        <v>300</v>
      </c>
      <c r="E67" s="81">
        <f>C67+D67</f>
        <v>600</v>
      </c>
    </row>
    <row r="68" spans="2:6" x14ac:dyDescent="0.2">
      <c r="B68" s="81" t="s">
        <v>10</v>
      </c>
      <c r="C68" s="81">
        <f>E68-C67</f>
        <v>640</v>
      </c>
      <c r="D68" s="81">
        <f>E68-D67</f>
        <v>640</v>
      </c>
      <c r="E68" s="81">
        <f>$F$66-F68</f>
        <v>940</v>
      </c>
      <c r="F68" s="64">
        <v>60</v>
      </c>
    </row>
    <row r="69" spans="2:6" x14ac:dyDescent="0.2">
      <c r="B69" s="81"/>
      <c r="C69" s="81"/>
      <c r="D69" s="81"/>
      <c r="E69" s="81"/>
    </row>
    <row r="70" spans="2:6" x14ac:dyDescent="0.2">
      <c r="C70" s="82">
        <f>C67</f>
        <v>300</v>
      </c>
      <c r="D70" s="82">
        <f>D67</f>
        <v>300</v>
      </c>
      <c r="E70" s="82">
        <f t="shared" ref="E70:E71" si="3">C70+D70</f>
        <v>600</v>
      </c>
    </row>
    <row r="71" spans="2:6" x14ac:dyDescent="0.2">
      <c r="C71" s="82">
        <f>C67</f>
        <v>300</v>
      </c>
      <c r="D71" s="82">
        <f>D68</f>
        <v>640</v>
      </c>
      <c r="E71" s="82">
        <f t="shared" si="3"/>
        <v>940</v>
      </c>
    </row>
    <row r="72" spans="2:6" x14ac:dyDescent="0.2">
      <c r="C72" s="82">
        <f>C68</f>
        <v>640</v>
      </c>
      <c r="D72" s="82">
        <f>D67</f>
        <v>300</v>
      </c>
      <c r="E72" s="82">
        <f>C72+D72</f>
        <v>940</v>
      </c>
    </row>
    <row r="73" spans="2:6" x14ac:dyDescent="0.2">
      <c r="C73" s="82">
        <f>C67</f>
        <v>300</v>
      </c>
      <c r="D73" s="82">
        <f>D67</f>
        <v>300</v>
      </c>
      <c r="E73" s="82">
        <f>C73+D73</f>
        <v>600</v>
      </c>
    </row>
  </sheetData>
  <sheetProtection sheet="1" insertRows="0" deleteRows="0"/>
  <dataConsolidate/>
  <mergeCells count="7">
    <mergeCell ref="P15:R17"/>
    <mergeCell ref="Q21:T21"/>
    <mergeCell ref="A21:C21"/>
    <mergeCell ref="D21:G21"/>
    <mergeCell ref="H21:J21"/>
    <mergeCell ref="K21:L21"/>
    <mergeCell ref="M21:P21"/>
  </mergeCells>
  <conditionalFormatting sqref="A24:U33">
    <cfRule type="expression" dxfId="171" priority="3">
      <formula>OR(A24="")</formula>
    </cfRule>
  </conditionalFormatting>
  <conditionalFormatting sqref="B66">
    <cfRule type="expression" dxfId="170" priority="30">
      <formula>NOT(OR(B66=50,B66=60,B66=80,B66=100,B66=120,B66=133,B66=150))</formula>
    </cfRule>
  </conditionalFormatting>
  <conditionalFormatting sqref="C24:C33">
    <cfRule type="cellIs" dxfId="169" priority="24" operator="lessThan">
      <formula>0</formula>
    </cfRule>
  </conditionalFormatting>
  <conditionalFormatting sqref="C66">
    <cfRule type="expression" dxfId="168" priority="29">
      <formula>NOT(AND(C66&gt;=B66+150,C66&lt;=F66-60-B66-150,E66&lt;=F66-60))</formula>
    </cfRule>
  </conditionalFormatting>
  <conditionalFormatting sqref="D24:D33">
    <cfRule type="expression" dxfId="167" priority="32">
      <formula>NOT(AND(D24&gt;=I24+150,D24&lt;=J24-60-I24-150,F24&lt;=J24-60,I24&gt;0,J24&gt;0))</formula>
    </cfRule>
  </conditionalFormatting>
  <conditionalFormatting sqref="D66">
    <cfRule type="expression" dxfId="166" priority="28">
      <formula>NOT(AND(D66&gt;=B66+150,D66&lt;=F66-60-B66-150,E66&lt;=F66-60))</formula>
    </cfRule>
  </conditionalFormatting>
  <conditionalFormatting sqref="E24:E33">
    <cfRule type="expression" dxfId="165" priority="31">
      <formula>NOT(AND(E24&gt;=I24+150,E24&lt;=J24-60-I24-150,F24&lt;=J24-60,I24&gt;0,J24&gt;0))</formula>
    </cfRule>
  </conditionalFormatting>
  <conditionalFormatting sqref="E66">
    <cfRule type="expression" dxfId="164" priority="27">
      <formula>NOT(AND(E66&gt;=2*(B66+150),E66&lt;=F66-60))</formula>
    </cfRule>
  </conditionalFormatting>
  <conditionalFormatting sqref="F24:F33">
    <cfRule type="expression" dxfId="163" priority="25">
      <formula>NOT(OR(AND(F24&gt;=2*(I24+150),F24&lt;=J24-60,D24&gt;0,E24&gt;0),F24=0))</formula>
    </cfRule>
  </conditionalFormatting>
  <conditionalFormatting sqref="F66">
    <cfRule type="cellIs" dxfId="162" priority="26" operator="notBetween">
      <formula>600</formula>
      <formula>1100</formula>
    </cfRule>
  </conditionalFormatting>
  <conditionalFormatting sqref="G24:G33">
    <cfRule type="cellIs" dxfId="161" priority="23" operator="notBetween">
      <formula>75</formula>
      <formula>175</formula>
    </cfRule>
  </conditionalFormatting>
  <conditionalFormatting sqref="H24:H33">
    <cfRule type="cellIs" dxfId="160" priority="21" operator="lessThan">
      <formula>2000</formula>
    </cfRule>
    <cfRule type="cellIs" dxfId="159" priority="22" operator="notBetween">
      <formula>2000</formula>
      <formula>10000</formula>
    </cfRule>
  </conditionalFormatting>
  <conditionalFormatting sqref="I24:I33">
    <cfRule type="expression" dxfId="158" priority="7">
      <formula>AND(OR(D24&gt;0,E24&gt;0),I24=0)</formula>
    </cfRule>
    <cfRule type="expression" dxfId="157" priority="14">
      <formula>OR(AND(L24="Power T",OR(I24=220)))</formula>
    </cfRule>
    <cfRule type="expression" dxfId="156" priority="15">
      <formula>OR(AND(L24="Power T",OR(I24=50)),AND(L24="Power S",OR(I24=220,I24=250)),AND(L24="Perform R",OR(I24=50,I24=220,I24=250)),AND(L24="Perform C",OR(I24=220,I24=250)))</formula>
    </cfRule>
    <cfRule type="expression" dxfId="155" priority="16">
      <formula>NOT(OR(I24=50,I24=60,I24=80,I24=100,I24=120,I24=133,I24=150,I24=172,I24=200,I24=220,I24=240,I24=250))</formula>
    </cfRule>
  </conditionalFormatting>
  <conditionalFormatting sqref="J24:J33">
    <cfRule type="expression" dxfId="154" priority="6">
      <formula>AND(OR(D24&gt;0,E24&gt;0),J24=0)</formula>
    </cfRule>
    <cfRule type="cellIs" dxfId="153" priority="36" operator="notBetween">
      <formula>600</formula>
      <formula>1100</formula>
    </cfRule>
  </conditionalFormatting>
  <conditionalFormatting sqref="K24:K33">
    <cfRule type="expression" dxfId="152" priority="12">
      <formula>NOT(OR(K24="FTV HL",K24=""))</formula>
    </cfRule>
  </conditionalFormatting>
  <conditionalFormatting sqref="L24:L33">
    <cfRule type="expression" dxfId="151" priority="9">
      <formula>OR(AND(L24="Power T",OR(I24=220)))</formula>
    </cfRule>
    <cfRule type="expression" dxfId="150" priority="10">
      <formula>OR(AND(L24="Power T",OR(I24=50)),AND(L24="Power S",OR(I24=220,I24=250)),AND(L24="Perform R",OR(I24=50,I24=220,I24=250)),AND(L24="Perform C",OR(I24=220,I24=250)))</formula>
    </cfRule>
    <cfRule type="expression" dxfId="149" priority="11">
      <formula>NOT(OR(L24="Power T",L24="Power S",L24="Perform R",L24="Perform C"))</formula>
    </cfRule>
  </conditionalFormatting>
  <conditionalFormatting sqref="M24:M33">
    <cfRule type="expression" dxfId="148" priority="8">
      <formula>OR(AND(N24="HPS 200",NOT(M24=0.55)),AND(NOT(N24="HPS 200"),M24=0.55))</formula>
    </cfRule>
  </conditionalFormatting>
  <conditionalFormatting sqref="N24:N33">
    <cfRule type="expression" dxfId="147" priority="4">
      <formula>OR(AND(N24="HPS 200",NOT(M24=0.55)),AND(NOT(N24="HPS 200"),M24=0.55))</formula>
    </cfRule>
    <cfRule type="expression" dxfId="146" priority="20">
      <formula>NOT(OR(N24="SP 25",N24="SP 25",N24="PVDF 25",N24="PVDF 35",N24="PUR 50",N24="PVCF 150",N24="HPS 200",N24="PRISMA",N24="PRISMA ELEMENTS",N24="Inox 304",N24="Inox 316L",N24="Inox 316"))</formula>
    </cfRule>
  </conditionalFormatting>
  <conditionalFormatting sqref="P24:P33">
    <cfRule type="expression" dxfId="145" priority="34">
      <formula>NOT(OR(P24="M",P24="M8"))</formula>
    </cfRule>
  </conditionalFormatting>
  <conditionalFormatting sqref="R24:R33">
    <cfRule type="expression" dxfId="144" priority="18">
      <formula>NOT(OR(R24="SP 25",R24="SP 25",R24="PVDF 25",R24="PVDF 35",R24="PUR 50",R24="PVCF 150",R24="HPS 200",R24="PRISMA",R24="PRISMA ELEMENTS",R24="Inox 304",R24="Inox 316L",R24="Inox 316"))</formula>
    </cfRule>
  </conditionalFormatting>
  <conditionalFormatting sqref="T24:T33">
    <cfRule type="expression" dxfId="143" priority="33">
      <formula>NOT(OR(T24="S",T24="V",T24="V2",T24="G",T24="M2"))</formula>
    </cfRule>
  </conditionalFormatting>
  <conditionalFormatting sqref="W33">
    <cfRule type="expression" dxfId="142" priority="1">
      <formula>OR(W33="")</formula>
    </cfRule>
  </conditionalFormatting>
  <dataValidations count="16">
    <dataValidation type="whole" errorStyle="information" allowBlank="1" errorTitle="wrong" sqref="G24:G33" xr:uid="{85459F3B-405F-4BB0-9ABA-F047A712136A}">
      <formula1>75</formula1>
      <formula2>175</formula2>
    </dataValidation>
    <dataValidation type="whole" errorStyle="information" allowBlank="1" errorTitle="Wrong length" error="Insert length (whole number)_x000a_2000 to 8000 mm" sqref="H25:H28 H30:H32" xr:uid="{CECEC377-AF21-4BD3-95DE-9CED3C427997}">
      <formula1>2000</formula1>
      <formula2>8000</formula2>
    </dataValidation>
    <dataValidation type="whole" allowBlank="1" showInputMessage="1" showErrorMessage="1" sqref="F66" xr:uid="{5062C962-1C54-44F1-BA9A-3BA2AA82228A}">
      <formula1>600</formula1>
      <formula2>1100</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1100</formula2>
    </dataValidation>
    <dataValidation type="list" allowBlank="1" sqref="B66 I24:I33" xr:uid="{8C365039-8256-4AD6-8842-DFE7F5E4CFCB}">
      <formula1>"50,60,80,100,120,133,150,172,200,220,240,250"</formula1>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list" allowBlank="1" sqref="R24:R33 N24:N33" xr:uid="{F3FC3FB0-B201-494C-8AF4-80CAF9A22468}">
      <formula1>"SP 25,SP 25,PVDF 25,PVDF 35,PUR 50,PVCF 150,HPS 200,PRISMA,PRISMA ELEMENTS,Inox 304,Inox 316L,Inox 316"</formula1>
    </dataValidation>
    <dataValidation type="list" allowBlank="1" sqref="K24:K32" xr:uid="{9BCA0F70-00D5-4954-B8F1-6766AE126E62}">
      <formula1>"FTV HL"</formula1>
    </dataValidation>
    <dataValidation type="list" allowBlank="1" showInputMessage="1" showErrorMessage="1" sqref="W24:W33" xr:uid="{C6DBD987-CF9D-4234-A22B-459A15FBE3F5}">
      <formula1>"Priority A, Priority B, Priority C"</formula1>
    </dataValidation>
  </dataValidations>
  <hyperlinks>
    <hyperlink ref="B56" r:id="rId1" tooltip="Download" display="https://www.trimo-group.com/files/downloads/Trimoterm Fireproof Panels Brochure.pdf" xr:uid="{991BFB02-D7C9-4110-ABEB-8956AF2CD4FA}"/>
    <hyperlink ref="B58" r:id="rId2" display="pack" xr:uid="{2B58212C-60C0-48CD-B1E6-1C3A5F77C837}"/>
    <hyperlink ref="B59" r:id="rId3" xr:uid="{5A95934E-527D-4EF9-8CA7-3F375BE3C6EF}"/>
    <hyperlink ref="B55" r:id="rId4" xr:uid="{8EE4182A-C0BD-479A-BA32-A79B4787E749}"/>
    <hyperlink ref="B54" r:id="rId5" tooltip="Download" display="https://www.trimo-group.com/files/downloads/Trimoterm Technical Specification.pdf" xr:uid="{2C46079E-118D-4543-AD98-4CE727633457}"/>
  </hyperlinks>
  <pageMargins left="0.39370078740157483" right="0.39370078740157483" top="0.39370078740157483" bottom="0.39370078740157483" header="0.31496062992125984" footer="0.31496062992125984"/>
  <pageSetup paperSize="9" scale="47" pageOrder="overThenDown" orientation="landscape" r:id="rId6"/>
  <ignoredErrors>
    <ignoredError sqref="A2:B2 A32:J32 A66:XFD66 A65 G65:XFD65 A35:XFD36 C33:J33 A44:XFD44 B43:XFD43 A22:XFD22 B21:C21 X21:XFD21 X23:XFD23 A50:XFD51 A49 D49:XFD49 V33 A48 A47 D47:XFD47 A16:XFD16 B14:XFD14 A41:XFD41 B40:XFD40 E21:G21 A46 A45 D45:XFD45 A18:XFD20 B17:XFD17 A64:XFD64 B63:XFD63 A60:XFD60 C59:XFD59 D48:XFD48 D46:XFD46 A10:XFD11 B8:XFD8 B7:XFD7 Q33 A69:XFD1048576 A68 C68:XFD68 A67 C67:XFD67 I21:J21 L21 M33 X33:XFD33 B6:XFD6 B5:XFD5 A53:XFD53 B52:XFD52 N21:P21 R21:T21 A1:B1 D1:XFD1 B13:XFD13 B12:XFD12 A34:T34 V34:XFD34 B9:XFD9 C57:XFD57 C56:XFD56 C54:XFD54 B42:XFD42 C58:XFD58 A4:XFD4 A3:B3 D3 A39:XFD39 B38:XFD38 F3:XFD3 C55:XFD55 A24:J24 L24:XFD24 A25:J25 L25:XFD25 A26:J26 L26:XFD26 A27:J27 L27:XFD27 A28:J28 L28:XFD28 A29:J29 L29:XFD29 A30:J30 L30:XFD30 A31:J31 L31:XFD31 L32:XFD32 D2:XFD2 A62:XFD62 B61:XFD61 A15:O15 Q15:XFD15 A37:L37 N37:XFD37"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19" id="{00000000-000E-0000-06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600-00000F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B7C8629A-081A-4443-8136-3E7B78DD9D9F}">
          <x14:formula1>
            <xm:f>List_Values!$B$2:$B$11</xm:f>
          </x14:formula1>
          <xm:sqref>Q24:Q33</xm:sqref>
        </x14:dataValidation>
        <x14:dataValidation type="list" allowBlank="1" xr:uid="{7E66B732-474E-4106-9C52-852160C4CCD1}">
          <x14:formula1>
            <xm:f>List_Values!$A$2:$A$9</xm:f>
          </x14:formula1>
          <xm:sqref>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Normal="100" zoomScaleSheetLayoutView="70" workbookViewId="0">
      <selection activeCell="F1" sqref="F1"/>
    </sheetView>
  </sheetViews>
  <sheetFormatPr defaultColWidth="9" defaultRowHeight="14.25" x14ac:dyDescent="0.2"/>
  <cols>
    <col min="1" max="1" width="17.625" style="58" customWidth="1"/>
    <col min="2" max="2" width="14.625" style="58" customWidth="1"/>
    <col min="3" max="12" width="10.625" style="58" customWidth="1"/>
    <col min="13" max="13" width="12" style="58" customWidth="1"/>
    <col min="14" max="14" width="11.375" style="58" customWidth="1"/>
    <col min="15" max="15" width="10.625" style="58" customWidth="1"/>
    <col min="16" max="17" width="12.625" style="58" customWidth="1"/>
    <col min="18" max="19" width="10.625" style="58" customWidth="1"/>
    <col min="20" max="21" width="12.625" style="58" customWidth="1"/>
    <col min="22" max="22" width="10.625" style="58" customWidth="1"/>
    <col min="23" max="23" width="24.625" style="58" customWidth="1"/>
    <col min="24" max="24" width="10.625" style="58" customWidth="1"/>
    <col min="25" max="16384" width="9" style="58"/>
  </cols>
  <sheetData>
    <row r="1" spans="1:19" s="43" customFormat="1" ht="15.75" x14ac:dyDescent="0.25">
      <c r="B1" s="44"/>
      <c r="C1" s="45" t="s">
        <v>120</v>
      </c>
    </row>
    <row r="2" spans="1:19" s="43" customFormat="1" ht="26.25" x14ac:dyDescent="0.4">
      <c r="C2" s="47" t="s">
        <v>206</v>
      </c>
    </row>
    <row r="3" spans="1:19" s="43" customFormat="1" ht="15.75" x14ac:dyDescent="0.25">
      <c r="C3" s="48" t="s">
        <v>22</v>
      </c>
      <c r="D3" s="49" t="str" cm="1">
        <f t="array" ref="D3">LOOKUP(2,1/(Updates!A:A&lt;&gt;""),Updates!A:A)</f>
        <v>1.4.1</v>
      </c>
      <c r="E3" s="30" t="s">
        <v>196</v>
      </c>
      <c r="K3" s="46"/>
    </row>
    <row r="4" spans="1:19" s="43" customFormat="1" x14ac:dyDescent="0.2"/>
    <row r="5" spans="1:19" ht="15" x14ac:dyDescent="0.25">
      <c r="A5" s="84" t="s">
        <v>117</v>
      </c>
      <c r="B5" s="31" t="str">
        <f>IF('Panneau FTV HL'!B5=0,"",'Panneau FTV HL'!B5)</f>
        <v/>
      </c>
      <c r="C5" s="32"/>
    </row>
    <row r="6" spans="1:19" ht="15" x14ac:dyDescent="0.25">
      <c r="A6" s="84" t="s">
        <v>189</v>
      </c>
      <c r="B6" s="31" t="str">
        <f>IF('Panneau FTV HL'!B6=0,"",'Panneau FTV HL'!B6)</f>
        <v/>
      </c>
      <c r="C6" s="32"/>
    </row>
    <row r="7" spans="1:19" ht="15" x14ac:dyDescent="0.25">
      <c r="A7" s="84" t="s">
        <v>104</v>
      </c>
      <c r="B7" s="31" t="str">
        <f>IF('Panneau FTV HL'!B7=0,"",'Panneau FTV HL'!B7)</f>
        <v/>
      </c>
      <c r="C7" s="32"/>
    </row>
    <row r="8" spans="1:19" ht="15" x14ac:dyDescent="0.25">
      <c r="A8" s="84" t="s">
        <v>103</v>
      </c>
      <c r="B8" s="31" t="str">
        <f>IF('Panneau FTV HL'!B8=0,"",'Panneau FTV HL'!B8)</f>
        <v/>
      </c>
      <c r="C8" s="32"/>
    </row>
    <row r="9" spans="1:19" ht="15" x14ac:dyDescent="0.25">
      <c r="A9" s="84" t="s">
        <v>122</v>
      </c>
      <c r="B9" s="31" t="str">
        <f>IF('Panneau FTV HL'!B9=0,"",'Panneau FTV HL'!B9)</f>
        <v/>
      </c>
      <c r="C9" s="32"/>
    </row>
    <row r="12" spans="1:19" ht="15" x14ac:dyDescent="0.25">
      <c r="A12" s="84" t="s">
        <v>121</v>
      </c>
      <c r="B12" s="31" t="str">
        <f>IF('Panneau FTV HL'!B12=0,"",'Panneau FTV HL'!B12)</f>
        <v/>
      </c>
      <c r="C12" s="85"/>
    </row>
    <row r="13" spans="1:19" ht="15" x14ac:dyDescent="0.25">
      <c r="A13" s="84" t="s">
        <v>123</v>
      </c>
      <c r="B13" s="31" t="str">
        <f>IF('Panneau FTV HL'!B13=0,"",'Panneau FTV HL'!B13)</f>
        <v/>
      </c>
      <c r="C13" s="85"/>
      <c r="M13" s="63"/>
      <c r="Q13" s="63"/>
    </row>
    <row r="14" spans="1:19" ht="15" customHeight="1" x14ac:dyDescent="0.25">
      <c r="A14" s="84" t="s">
        <v>85</v>
      </c>
      <c r="B14" s="31" t="str">
        <f>IF('Panneau FTV HL'!B14=0,"",'Panneau FTV HL'!B14)</f>
        <v/>
      </c>
      <c r="C14" s="85"/>
      <c r="Q14" s="114"/>
      <c r="R14" s="114"/>
      <c r="S14" s="114"/>
    </row>
    <row r="15" spans="1:19" x14ac:dyDescent="0.2">
      <c r="Q15" s="139" t="s">
        <v>218</v>
      </c>
      <c r="R15" s="139"/>
      <c r="S15" s="139"/>
    </row>
    <row r="16" spans="1:19" x14ac:dyDescent="0.2">
      <c r="Q16" s="139"/>
      <c r="R16" s="139"/>
      <c r="S16" s="139"/>
    </row>
    <row r="17" spans="1:25" ht="15" x14ac:dyDescent="0.25">
      <c r="A17" s="84" t="s">
        <v>95</v>
      </c>
      <c r="B17" s="31" t="str">
        <f>IF('Panneau FTV HL'!B17=0,"",'Panneau FTV HL'!B17)</f>
        <v/>
      </c>
      <c r="C17" s="85"/>
      <c r="Q17" s="139"/>
      <c r="R17" s="139"/>
      <c r="S17" s="139"/>
    </row>
    <row r="21" spans="1:25" s="43" customFormat="1" ht="15.75" customHeight="1" x14ac:dyDescent="0.2">
      <c r="A21" s="136" t="s">
        <v>109</v>
      </c>
      <c r="B21" s="136"/>
      <c r="C21" s="136"/>
      <c r="D21" s="133" t="s">
        <v>186</v>
      </c>
      <c r="E21" s="134"/>
      <c r="F21" s="134"/>
      <c r="G21" s="134"/>
      <c r="H21" s="134"/>
      <c r="I21" s="135"/>
      <c r="J21" s="136" t="s">
        <v>111</v>
      </c>
      <c r="K21" s="136"/>
      <c r="L21" s="136"/>
      <c r="M21" s="136" t="s">
        <v>112</v>
      </c>
      <c r="N21" s="136"/>
      <c r="O21" s="133" t="s">
        <v>190</v>
      </c>
      <c r="P21" s="134"/>
      <c r="Q21" s="134"/>
      <c r="R21" s="135"/>
      <c r="S21" s="133" t="s">
        <v>191</v>
      </c>
      <c r="T21" s="134"/>
      <c r="U21" s="134"/>
      <c r="V21" s="135"/>
      <c r="W21" s="42" t="s">
        <v>1</v>
      </c>
      <c r="X21" s="42" t="s">
        <v>107</v>
      </c>
      <c r="Y21" s="103" t="s">
        <v>113</v>
      </c>
    </row>
    <row r="22" spans="1:25"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c r="Y22" s="102"/>
    </row>
    <row r="23" spans="1:25" s="43" customFormat="1" ht="45" x14ac:dyDescent="0.2">
      <c r="A23" s="86" t="s">
        <v>94</v>
      </c>
      <c r="B23" s="87" t="s">
        <v>4</v>
      </c>
      <c r="C23" s="87" t="s">
        <v>108</v>
      </c>
      <c r="D23" s="87" t="s">
        <v>7</v>
      </c>
      <c r="E23" s="87" t="s">
        <v>8</v>
      </c>
      <c r="F23" s="87" t="s">
        <v>11</v>
      </c>
      <c r="G23" s="87" t="s">
        <v>25</v>
      </c>
      <c r="H23" s="87" t="s">
        <v>16</v>
      </c>
      <c r="I23" s="87" t="s">
        <v>15</v>
      </c>
      <c r="J23" s="87" t="s">
        <v>106</v>
      </c>
      <c r="K23" s="87" t="s">
        <v>90</v>
      </c>
      <c r="L23" s="87" t="s">
        <v>2</v>
      </c>
      <c r="M23" s="87" t="s">
        <v>112</v>
      </c>
      <c r="N23" s="87" t="s">
        <v>187</v>
      </c>
      <c r="O23" s="87" t="s">
        <v>88</v>
      </c>
      <c r="P23" s="87" t="s">
        <v>83</v>
      </c>
      <c r="Q23" s="87" t="s">
        <v>92</v>
      </c>
      <c r="R23" s="87" t="s">
        <v>115</v>
      </c>
      <c r="S23" s="87" t="s">
        <v>89</v>
      </c>
      <c r="T23" s="87" t="s">
        <v>84</v>
      </c>
      <c r="U23" s="87" t="s">
        <v>93</v>
      </c>
      <c r="V23" s="87" t="s">
        <v>116</v>
      </c>
      <c r="W23" s="87" t="s">
        <v>1</v>
      </c>
      <c r="X23" s="88" t="s">
        <v>165</v>
      </c>
      <c r="Y23" s="87" t="s">
        <v>113</v>
      </c>
    </row>
    <row r="24" spans="1:25" x14ac:dyDescent="0.2">
      <c r="A24" s="33"/>
      <c r="B24" s="5"/>
      <c r="C24" s="5"/>
      <c r="D24" s="6"/>
      <c r="E24" s="6"/>
      <c r="F24" s="6"/>
      <c r="G24" s="9">
        <f>D24+E24+F24</f>
        <v>0</v>
      </c>
      <c r="H24" s="6"/>
      <c r="I24" s="6"/>
      <c r="J24" s="6"/>
      <c r="K24" s="5"/>
      <c r="L24" s="7"/>
      <c r="M24" s="5" t="s">
        <v>20</v>
      </c>
      <c r="N24" s="5"/>
      <c r="O24" s="13"/>
      <c r="P24" s="5"/>
      <c r="Q24" s="5"/>
      <c r="R24" s="5"/>
      <c r="S24" s="13"/>
      <c r="T24" s="5"/>
      <c r="U24" s="5"/>
      <c r="V24" s="5"/>
      <c r="W24" s="8"/>
      <c r="X24" s="34">
        <f>C24*J24/1000*L24/1000</f>
        <v>0</v>
      </c>
      <c r="Y24" s="104"/>
    </row>
    <row r="25" spans="1:25" x14ac:dyDescent="0.2">
      <c r="A25" s="33"/>
      <c r="B25" s="5"/>
      <c r="C25" s="5"/>
      <c r="D25" s="6"/>
      <c r="E25" s="6"/>
      <c r="F25" s="6"/>
      <c r="G25" s="9">
        <f t="shared" ref="G25:G32" si="0">D25+E25+F25</f>
        <v>0</v>
      </c>
      <c r="H25" s="6"/>
      <c r="I25" s="6"/>
      <c r="J25" s="6"/>
      <c r="K25" s="5"/>
      <c r="L25" s="7"/>
      <c r="M25" s="5" t="s">
        <v>20</v>
      </c>
      <c r="N25" s="5"/>
      <c r="O25" s="14"/>
      <c r="P25" s="5"/>
      <c r="Q25" s="5"/>
      <c r="R25" s="5"/>
      <c r="S25" s="14"/>
      <c r="T25" s="5"/>
      <c r="U25" s="5"/>
      <c r="V25" s="5"/>
      <c r="W25" s="8"/>
      <c r="X25" s="34">
        <f>C25*J25/1000*L25/1000</f>
        <v>0</v>
      </c>
      <c r="Y25" s="104"/>
    </row>
    <row r="26" spans="1:25" x14ac:dyDescent="0.2">
      <c r="A26" s="33"/>
      <c r="B26" s="5"/>
      <c r="C26" s="5"/>
      <c r="D26" s="6"/>
      <c r="E26" s="6"/>
      <c r="F26" s="6"/>
      <c r="G26" s="9">
        <f t="shared" si="0"/>
        <v>0</v>
      </c>
      <c r="H26" s="6"/>
      <c r="I26" s="6"/>
      <c r="J26" s="6"/>
      <c r="K26" s="5"/>
      <c r="L26" s="7"/>
      <c r="M26" s="5" t="s">
        <v>20</v>
      </c>
      <c r="N26" s="5"/>
      <c r="O26" s="14"/>
      <c r="P26" s="5"/>
      <c r="Q26" s="5"/>
      <c r="R26" s="5"/>
      <c r="S26" s="14"/>
      <c r="T26" s="5"/>
      <c r="U26" s="5"/>
      <c r="V26" s="5"/>
      <c r="W26" s="8"/>
      <c r="X26" s="34">
        <f>C26*J26/1000*L26/1000</f>
        <v>0</v>
      </c>
      <c r="Y26" s="104"/>
    </row>
    <row r="27" spans="1:25" x14ac:dyDescent="0.2">
      <c r="A27" s="33"/>
      <c r="B27" s="5"/>
      <c r="C27" s="5"/>
      <c r="D27" s="6"/>
      <c r="E27" s="6"/>
      <c r="F27" s="6"/>
      <c r="G27" s="9">
        <f t="shared" si="0"/>
        <v>0</v>
      </c>
      <c r="H27" s="6"/>
      <c r="I27" s="6"/>
      <c r="J27" s="6"/>
      <c r="K27" s="5"/>
      <c r="L27" s="7"/>
      <c r="M27" s="5" t="s">
        <v>20</v>
      </c>
      <c r="N27" s="5"/>
      <c r="O27" s="14"/>
      <c r="P27" s="5"/>
      <c r="Q27" s="5"/>
      <c r="R27" s="5"/>
      <c r="S27" s="14"/>
      <c r="T27" s="5"/>
      <c r="U27" s="5"/>
      <c r="V27" s="5"/>
      <c r="W27" s="8"/>
      <c r="X27" s="34">
        <f>C27*J27/1000*L27/1000</f>
        <v>0</v>
      </c>
      <c r="Y27" s="104"/>
    </row>
    <row r="28" spans="1:25" x14ac:dyDescent="0.2">
      <c r="A28" s="33"/>
      <c r="B28" s="5"/>
      <c r="C28" s="5"/>
      <c r="D28" s="6"/>
      <c r="E28" s="6"/>
      <c r="F28" s="6"/>
      <c r="G28" s="9">
        <f>D28+E28+F28</f>
        <v>0</v>
      </c>
      <c r="H28" s="6"/>
      <c r="I28" s="6"/>
      <c r="J28" s="6"/>
      <c r="K28" s="5"/>
      <c r="L28" s="7"/>
      <c r="M28" s="5" t="s">
        <v>20</v>
      </c>
      <c r="N28" s="5"/>
      <c r="O28" s="13"/>
      <c r="P28" s="5"/>
      <c r="Q28" s="5"/>
      <c r="R28" s="5"/>
      <c r="S28" s="13"/>
      <c r="T28" s="5"/>
      <c r="U28" s="5"/>
      <c r="V28" s="5"/>
      <c r="W28" s="8"/>
      <c r="X28" s="34">
        <f t="shared" ref="X28:X32" si="1">C28*J28/1000*L28/1000</f>
        <v>0</v>
      </c>
      <c r="Y28" s="104"/>
    </row>
    <row r="29" spans="1:25" x14ac:dyDescent="0.2">
      <c r="A29" s="33"/>
      <c r="B29" s="5"/>
      <c r="C29" s="5"/>
      <c r="D29" s="6"/>
      <c r="E29" s="6"/>
      <c r="F29" s="6"/>
      <c r="G29" s="9">
        <f t="shared" si="0"/>
        <v>0</v>
      </c>
      <c r="H29" s="6"/>
      <c r="I29" s="6"/>
      <c r="J29" s="6"/>
      <c r="K29" s="5"/>
      <c r="L29" s="7"/>
      <c r="M29" s="5" t="s">
        <v>20</v>
      </c>
      <c r="N29" s="5"/>
      <c r="O29" s="13"/>
      <c r="P29" s="5"/>
      <c r="Q29" s="5"/>
      <c r="R29" s="5"/>
      <c r="S29" s="13"/>
      <c r="T29" s="5"/>
      <c r="U29" s="5"/>
      <c r="V29" s="5"/>
      <c r="W29" s="8"/>
      <c r="X29" s="34">
        <f t="shared" si="1"/>
        <v>0</v>
      </c>
      <c r="Y29" s="104"/>
    </row>
    <row r="30" spans="1:25" x14ac:dyDescent="0.2">
      <c r="A30" s="33"/>
      <c r="B30" s="5"/>
      <c r="C30" s="5"/>
      <c r="D30" s="6"/>
      <c r="E30" s="6"/>
      <c r="F30" s="6"/>
      <c r="G30" s="9">
        <f t="shared" si="0"/>
        <v>0</v>
      </c>
      <c r="H30" s="6"/>
      <c r="I30" s="6"/>
      <c r="J30" s="6"/>
      <c r="K30" s="5"/>
      <c r="L30" s="7"/>
      <c r="M30" s="5" t="s">
        <v>20</v>
      </c>
      <c r="N30" s="5"/>
      <c r="O30" s="13"/>
      <c r="P30" s="5"/>
      <c r="Q30" s="5"/>
      <c r="R30" s="5"/>
      <c r="S30" s="13"/>
      <c r="T30" s="5"/>
      <c r="U30" s="5"/>
      <c r="V30" s="5"/>
      <c r="W30" s="8"/>
      <c r="X30" s="34">
        <f t="shared" si="1"/>
        <v>0</v>
      </c>
      <c r="Y30" s="104"/>
    </row>
    <row r="31" spans="1:25" x14ac:dyDescent="0.2">
      <c r="A31" s="33"/>
      <c r="B31" s="5"/>
      <c r="C31" s="5"/>
      <c r="D31" s="6"/>
      <c r="E31" s="6"/>
      <c r="F31" s="6"/>
      <c r="G31" s="9">
        <f t="shared" si="0"/>
        <v>0</v>
      </c>
      <c r="H31" s="6"/>
      <c r="I31" s="6"/>
      <c r="J31" s="6"/>
      <c r="K31" s="5"/>
      <c r="L31" s="7"/>
      <c r="M31" s="5" t="s">
        <v>20</v>
      </c>
      <c r="N31" s="5"/>
      <c r="O31" s="13"/>
      <c r="P31" s="5"/>
      <c r="Q31" s="5"/>
      <c r="R31" s="5"/>
      <c r="S31" s="13"/>
      <c r="T31" s="5"/>
      <c r="U31" s="5"/>
      <c r="V31" s="5"/>
      <c r="W31" s="8"/>
      <c r="X31" s="34">
        <f t="shared" si="1"/>
        <v>0</v>
      </c>
      <c r="Y31" s="104"/>
    </row>
    <row r="32" spans="1:25" x14ac:dyDescent="0.2">
      <c r="A32" s="33"/>
      <c r="B32" s="5"/>
      <c r="C32" s="5"/>
      <c r="D32" s="6"/>
      <c r="E32" s="6"/>
      <c r="F32" s="6"/>
      <c r="G32" s="9">
        <f t="shared" si="0"/>
        <v>0</v>
      </c>
      <c r="H32" s="6"/>
      <c r="I32" s="6"/>
      <c r="J32" s="6"/>
      <c r="K32" s="5"/>
      <c r="L32" s="7"/>
      <c r="M32" s="5" t="s">
        <v>20</v>
      </c>
      <c r="N32" s="5"/>
      <c r="O32" s="13"/>
      <c r="P32" s="5"/>
      <c r="Q32" s="5"/>
      <c r="R32" s="5"/>
      <c r="S32" s="13"/>
      <c r="T32" s="5"/>
      <c r="U32" s="5"/>
      <c r="V32" s="5"/>
      <c r="W32" s="8"/>
      <c r="X32" s="34">
        <f t="shared" si="1"/>
        <v>0</v>
      </c>
      <c r="Y32" s="104"/>
    </row>
    <row r="33" spans="1:25" x14ac:dyDescent="0.2">
      <c r="A33" s="35" t="s">
        <v>78</v>
      </c>
      <c r="B33" s="36" t="s">
        <v>0</v>
      </c>
      <c r="C33" s="36">
        <v>0</v>
      </c>
      <c r="D33" s="37">
        <v>250</v>
      </c>
      <c r="E33" s="37">
        <v>500</v>
      </c>
      <c r="F33" s="37">
        <v>250</v>
      </c>
      <c r="G33" s="50">
        <f>D33+E33+F33</f>
        <v>1000</v>
      </c>
      <c r="H33" s="37">
        <v>90</v>
      </c>
      <c r="I33" s="37">
        <v>90</v>
      </c>
      <c r="J33" s="37">
        <v>5000</v>
      </c>
      <c r="K33" s="36">
        <v>100</v>
      </c>
      <c r="L33" s="38">
        <v>1100</v>
      </c>
      <c r="M33" s="36" t="s">
        <v>20</v>
      </c>
      <c r="N33" s="36" t="s">
        <v>3</v>
      </c>
      <c r="O33" s="51">
        <v>0.6</v>
      </c>
      <c r="P33" s="36" t="s">
        <v>21</v>
      </c>
      <c r="Q33" s="36" t="s">
        <v>19</v>
      </c>
      <c r="R33" s="36" t="s">
        <v>5</v>
      </c>
      <c r="S33" s="51">
        <v>0.5</v>
      </c>
      <c r="T33" s="36" t="s">
        <v>21</v>
      </c>
      <c r="U33" s="36" t="s">
        <v>19</v>
      </c>
      <c r="V33" s="36" t="s">
        <v>18</v>
      </c>
      <c r="W33" s="40" t="s">
        <v>80</v>
      </c>
      <c r="X33" s="41">
        <f>C33*J33/1000*L33/1000</f>
        <v>0</v>
      </c>
      <c r="Y33" s="40" t="s">
        <v>114</v>
      </c>
    </row>
    <row r="34" spans="1:25" x14ac:dyDescent="0.2">
      <c r="A34" s="52"/>
      <c r="B34" s="53"/>
      <c r="C34" s="53"/>
      <c r="D34" s="54"/>
      <c r="E34" s="54"/>
      <c r="F34" s="54"/>
      <c r="G34" s="55"/>
      <c r="H34" s="54"/>
      <c r="I34" s="54"/>
      <c r="J34" s="54"/>
      <c r="K34" s="53"/>
      <c r="L34" s="53"/>
      <c r="M34" s="53"/>
      <c r="N34" s="53"/>
      <c r="O34" s="53"/>
      <c r="P34" s="53"/>
      <c r="Q34" s="53"/>
      <c r="R34" s="53"/>
      <c r="S34" s="53"/>
      <c r="T34" s="53"/>
      <c r="U34" s="53"/>
      <c r="V34" s="53"/>
      <c r="W34" s="57" t="s">
        <v>167</v>
      </c>
      <c r="X34" s="56">
        <f>SUBTOTAL(109,Table6[Total
Q×L×M '[m²']])</f>
        <v>0</v>
      </c>
      <c r="Y34" s="53"/>
    </row>
    <row r="35" spans="1:25" x14ac:dyDescent="0.2">
      <c r="A35" s="63"/>
      <c r="C35" s="64"/>
      <c r="W35" s="65"/>
      <c r="X35" s="66"/>
    </row>
    <row r="36" spans="1:25" x14ac:dyDescent="0.2">
      <c r="W36" s="65"/>
      <c r="X36" s="66"/>
    </row>
    <row r="37" spans="1:25" x14ac:dyDescent="0.2">
      <c r="W37" s="65"/>
      <c r="X37" s="66"/>
    </row>
    <row r="38" spans="1:25" ht="15" x14ac:dyDescent="0.25">
      <c r="A38" s="59" t="s">
        <v>194</v>
      </c>
      <c r="M38" s="58" t="s">
        <v>219</v>
      </c>
      <c r="X38" s="68"/>
    </row>
    <row r="39" spans="1:25" ht="14.25" customHeight="1" x14ac:dyDescent="0.2"/>
    <row r="40" spans="1:25" ht="15" x14ac:dyDescent="0.25">
      <c r="A40" s="58" t="s">
        <v>164</v>
      </c>
      <c r="X40" s="68"/>
    </row>
    <row r="42" spans="1:25" x14ac:dyDescent="0.2">
      <c r="A42" s="58" t="s">
        <v>168</v>
      </c>
    </row>
    <row r="43" spans="1:25" x14ac:dyDescent="0.2">
      <c r="A43" s="58" t="s">
        <v>161</v>
      </c>
    </row>
    <row r="44" spans="1:25" ht="14.25" customHeight="1" x14ac:dyDescent="0.2"/>
    <row r="45" spans="1:25" ht="14.25" customHeight="1" x14ac:dyDescent="0.25">
      <c r="B45" s="61" t="s">
        <v>193</v>
      </c>
      <c r="C45" s="58" t="s">
        <v>91</v>
      </c>
      <c r="X45" s="68"/>
    </row>
    <row r="46" spans="1:25" ht="14.25" customHeight="1" x14ac:dyDescent="0.25">
      <c r="B46" s="8" t="s">
        <v>125</v>
      </c>
      <c r="C46" s="69" t="s">
        <v>102</v>
      </c>
      <c r="D46" s="69"/>
      <c r="E46" s="69"/>
      <c r="X46" s="68"/>
    </row>
    <row r="47" spans="1:25" ht="14.25" customHeight="1" x14ac:dyDescent="0.25">
      <c r="B47" s="70" t="s">
        <v>125</v>
      </c>
      <c r="C47" s="71" t="s">
        <v>82</v>
      </c>
      <c r="D47" s="71"/>
      <c r="E47" s="71"/>
      <c r="X47" s="68"/>
    </row>
    <row r="48" spans="1:25" ht="14.25" customHeight="1" x14ac:dyDescent="0.25">
      <c r="B48" s="72" t="s">
        <v>125</v>
      </c>
      <c r="C48" s="73" t="s">
        <v>101</v>
      </c>
      <c r="D48" s="73"/>
      <c r="E48" s="73"/>
      <c r="M48" s="90" t="s">
        <v>69</v>
      </c>
      <c r="X48" s="68"/>
    </row>
    <row r="49" spans="1:24" ht="15" x14ac:dyDescent="0.25">
      <c r="B49" s="74" t="s">
        <v>86</v>
      </c>
      <c r="C49" s="75" t="s">
        <v>184</v>
      </c>
      <c r="D49" s="75"/>
      <c r="E49" s="75"/>
      <c r="X49" s="68"/>
    </row>
    <row r="51" spans="1:24" ht="15" x14ac:dyDescent="0.25">
      <c r="A51" s="59" t="s">
        <v>118</v>
      </c>
      <c r="X51" s="68"/>
    </row>
    <row r="53" spans="1:24" ht="15" x14ac:dyDescent="0.25">
      <c r="A53"/>
      <c r="B53" s="76" t="s">
        <v>221</v>
      </c>
      <c r="X53" s="68"/>
    </row>
    <row r="54" spans="1:24" x14ac:dyDescent="0.2">
      <c r="A54"/>
      <c r="B54" s="76" t="s">
        <v>222</v>
      </c>
    </row>
    <row r="55" spans="1:24" x14ac:dyDescent="0.2">
      <c r="A55"/>
      <c r="B55" s="76" t="s">
        <v>223</v>
      </c>
    </row>
    <row r="56" spans="1:24" x14ac:dyDescent="0.2">
      <c r="A56"/>
    </row>
    <row r="57" spans="1:24" x14ac:dyDescent="0.2">
      <c r="A57"/>
      <c r="B57" s="76" t="s">
        <v>224</v>
      </c>
    </row>
    <row r="58" spans="1:24" x14ac:dyDescent="0.2">
      <c r="A58"/>
      <c r="B58" s="76" t="s">
        <v>225</v>
      </c>
    </row>
    <row r="59" spans="1:24" x14ac:dyDescent="0.2">
      <c r="B59" s="76"/>
    </row>
    <row r="60" spans="1:24" ht="15" x14ac:dyDescent="0.25">
      <c r="A60" s="77" t="s">
        <v>207</v>
      </c>
      <c r="B60" s="78"/>
      <c r="C60" s="78"/>
      <c r="D60" s="78"/>
      <c r="E60" s="78"/>
      <c r="F60" s="78"/>
    </row>
    <row r="61" spans="1:24" x14ac:dyDescent="0.2">
      <c r="A61" s="78"/>
      <c r="B61" s="78"/>
      <c r="C61" s="78"/>
      <c r="D61" s="78"/>
      <c r="E61" s="78"/>
      <c r="F61" s="78"/>
    </row>
    <row r="62" spans="1:24" x14ac:dyDescent="0.2">
      <c r="A62" s="78" t="s">
        <v>99</v>
      </c>
      <c r="C62" s="78"/>
      <c r="D62" s="78"/>
      <c r="E62" s="78"/>
      <c r="F62" s="78"/>
    </row>
    <row r="64" spans="1:24" x14ac:dyDescent="0.2">
      <c r="B64" s="79" t="s">
        <v>6</v>
      </c>
      <c r="C64" s="79" t="s">
        <v>7</v>
      </c>
      <c r="D64" s="79" t="s">
        <v>8</v>
      </c>
      <c r="E64" s="79" t="s">
        <v>11</v>
      </c>
      <c r="F64" s="79" t="s">
        <v>17</v>
      </c>
      <c r="G64" s="79" t="s">
        <v>14</v>
      </c>
    </row>
    <row r="65" spans="2:7" x14ac:dyDescent="0.2">
      <c r="B65" s="80">
        <v>100</v>
      </c>
      <c r="C65" s="80">
        <v>250</v>
      </c>
      <c r="D65" s="80">
        <v>500</v>
      </c>
      <c r="E65" s="80">
        <v>250</v>
      </c>
      <c r="F65" s="9">
        <f>C65+D65+E65</f>
        <v>1000</v>
      </c>
      <c r="G65" s="80">
        <v>1100</v>
      </c>
    </row>
    <row r="66" spans="2:7" x14ac:dyDescent="0.2">
      <c r="B66" s="81" t="s">
        <v>9</v>
      </c>
      <c r="C66" s="81">
        <f>$B$65+150</f>
        <v>250</v>
      </c>
      <c r="D66" s="81">
        <f>2*($B$65+150)</f>
        <v>500</v>
      </c>
      <c r="E66" s="81">
        <f>$B$65+150</f>
        <v>250</v>
      </c>
      <c r="F66" s="81">
        <f t="shared" ref="F66" si="2">C66+D66+E66</f>
        <v>1000</v>
      </c>
    </row>
    <row r="67" spans="2:7" x14ac:dyDescent="0.2">
      <c r="B67" s="83" t="s">
        <v>10</v>
      </c>
      <c r="C67" s="83">
        <f>F67-D66-E66</f>
        <v>290</v>
      </c>
      <c r="D67" s="83">
        <f>F67-C66-E66</f>
        <v>540</v>
      </c>
      <c r="E67" s="83">
        <f>F67-D66-E66</f>
        <v>290</v>
      </c>
      <c r="F67" s="83">
        <f>G65-G67</f>
        <v>1040</v>
      </c>
      <c r="G67" s="64">
        <v>60</v>
      </c>
    </row>
  </sheetData>
  <sheetProtection sheet="1" insertRows="0" deleteRows="0"/>
  <dataConsolidate/>
  <mergeCells count="7">
    <mergeCell ref="Q15:S17"/>
    <mergeCell ref="S21:V21"/>
    <mergeCell ref="O21:R21"/>
    <mergeCell ref="A21:C21"/>
    <mergeCell ref="J21:L21"/>
    <mergeCell ref="M21:N21"/>
    <mergeCell ref="D21:I21"/>
  </mergeCells>
  <conditionalFormatting sqref="A24:W33">
    <cfRule type="expression" dxfId="88" priority="2">
      <formula>OR(A24="")</formula>
    </cfRule>
  </conditionalFormatting>
  <conditionalFormatting sqref="B65">
    <cfRule type="expression" dxfId="87" priority="30">
      <formula>NOT(OR(B65=50,B65=60,B65=80,B65=100,B65=120,B65=133,B65=150,B65=172,B65=200,B65=220,B65=240,B65=250))</formula>
    </cfRule>
  </conditionalFormatting>
  <conditionalFormatting sqref="C24:C33">
    <cfRule type="cellIs" dxfId="86" priority="35" operator="lessThan">
      <formula>0</formula>
    </cfRule>
  </conditionalFormatting>
  <conditionalFormatting sqref="C65">
    <cfRule type="expression" dxfId="85" priority="29">
      <formula>NOT(AND(C65&gt;=B65+150,C65&lt;=1000))</formula>
    </cfRule>
  </conditionalFormatting>
  <conditionalFormatting sqref="D24:D33">
    <cfRule type="expression" dxfId="84" priority="43">
      <formula>NOT(AND(D24&gt;=K24+150,D24&lt;=L24-60-K24-150,G24&lt;=L24-60,K24&gt;0,L24&gt;0))</formula>
    </cfRule>
  </conditionalFormatting>
  <conditionalFormatting sqref="D65">
    <cfRule type="expression" dxfId="83" priority="28">
      <formula>NOT(AND(D65&gt;=2*(B65+150),D65&lt;=1000))</formula>
    </cfRule>
  </conditionalFormatting>
  <conditionalFormatting sqref="E24:E33">
    <cfRule type="expression" dxfId="82" priority="50">
      <formula>NOT(AND(E24&gt;=2*(K24+150),E24&lt;=L24-60-2*(K24+150),G24&lt;=L24-60,K24&gt;0,L24&gt;0))</formula>
    </cfRule>
  </conditionalFormatting>
  <conditionalFormatting sqref="E65">
    <cfRule type="expression" dxfId="81" priority="27">
      <formula>NOT(AND(E65&gt;=B65+150,E65&lt;=1000))</formula>
    </cfRule>
  </conditionalFormatting>
  <conditionalFormatting sqref="F24:F33">
    <cfRule type="expression" dxfId="80" priority="31">
      <formula>NOT(AND(F24&gt;=K24+150,F24&lt;=L24-60-K24-150,G24&lt;=L24-60,K24&gt;0,L24&gt;0))</formula>
    </cfRule>
  </conditionalFormatting>
  <conditionalFormatting sqref="F65">
    <cfRule type="expression" dxfId="79" priority="26">
      <formula>NOT(AND(F65&gt;=4*(B65+150),F65&lt;=3*1000))</formula>
    </cfRule>
  </conditionalFormatting>
  <conditionalFormatting sqref="G24:G33">
    <cfRule type="expression" dxfId="78" priority="36">
      <formula>NOT(OR(AND(G24&gt;=4*(K24+150),G24&lt;=L24-60,D24&gt;0,E24&gt;0,F24&gt;0),G24=0))</formula>
    </cfRule>
  </conditionalFormatting>
  <conditionalFormatting sqref="G65">
    <cfRule type="cellIs" dxfId="77" priority="25" operator="notBetween">
      <formula>600</formula>
      <formula>1100</formula>
    </cfRule>
  </conditionalFormatting>
  <conditionalFormatting sqref="H24:I33">
    <cfRule type="cellIs" dxfId="76" priority="12" operator="notBetween">
      <formula>90</formula>
      <formula>175</formula>
    </cfRule>
  </conditionalFormatting>
  <conditionalFormatting sqref="J24:J33">
    <cfRule type="cellIs" dxfId="75" priority="32" operator="lessThan">
      <formula>2000</formula>
    </cfRule>
    <cfRule type="cellIs" dxfId="74" priority="33" operator="notBetween">
      <formula>2000</formula>
      <formula>10000</formula>
    </cfRule>
  </conditionalFormatting>
  <conditionalFormatting sqref="K24:K33">
    <cfRule type="expression" dxfId="73" priority="5">
      <formula>AND(OR(D24&gt;0,E24&gt;0,F24&gt;0),K24=0)</formula>
    </cfRule>
    <cfRule type="expression" dxfId="72" priority="18">
      <formula>OR(AND(N24="Power T",OR(K24=220)))</formula>
    </cfRule>
    <cfRule type="expression" dxfId="71" priority="19">
      <formula>OR(AND(N24="Power T",OR(K24=50)),AND(N24="Power S",OR(K24=220,K24=250)),AND(N24="Perform R",OR(K24=50,K24=220,K24=250)),AND(N24="Perform C",OR(K24=220,K24=250)))</formula>
    </cfRule>
    <cfRule type="expression" dxfId="70" priority="20">
      <formula>NOT(OR(K24=50,K24=60,K24=80,K24=100,K24=120,K24=133,K24=150,K24=172,K24=200,K24=220,K24=240,K24=250))</formula>
    </cfRule>
  </conditionalFormatting>
  <conditionalFormatting sqref="L24:L33">
    <cfRule type="expression" dxfId="69" priority="8">
      <formula>AND(OR(D24&gt;0,E24&gt;0,F24&gt;0),L24=0)</formula>
    </cfRule>
    <cfRule type="cellIs" dxfId="68" priority="47" operator="notBetween">
      <formula>600</formula>
      <formula>1100</formula>
    </cfRule>
  </conditionalFormatting>
  <conditionalFormatting sqref="M24:M33">
    <cfRule type="expression" dxfId="67" priority="16">
      <formula>NOT(OR(M24="FTV HL",M24=""))</formula>
    </cfRule>
  </conditionalFormatting>
  <conditionalFormatting sqref="N24:N33">
    <cfRule type="expression" dxfId="66" priority="13">
      <formula>OR(AND(N24="Power T",OR(K24=220)))</formula>
    </cfRule>
    <cfRule type="expression" dxfId="65" priority="14">
      <formula>OR(AND(N24="Power T",OR(K24=50)),AND(N24="Power S",OR(K24=220,K24=250)),AND(N24="Perform R",OR(K24=50,K24=220,K24=250)),AND(N24="Perform C",OR(K24=220,K24=250)))</formula>
    </cfRule>
    <cfRule type="expression" dxfId="64" priority="15">
      <formula>NOT(OR(N24="Power T",N24="Power S",N24="Perform R",N24="Perform C"))</formula>
    </cfRule>
  </conditionalFormatting>
  <conditionalFormatting sqref="O24:O33">
    <cfRule type="expression" dxfId="63" priority="10">
      <formula>OR(AND(P24="HPS 200",NOT(O24=0.55)),AND(NOT(P24="HPS 200"),O24=0.55))</formula>
    </cfRule>
  </conditionalFormatting>
  <conditionalFormatting sqref="P24:P33">
    <cfRule type="expression" dxfId="62" priority="3">
      <formula>OR(AND(P24="HPS 200",NOT(O24=0.55)),AND(NOT(P24="HPS 200"),O24=0.55))</formula>
    </cfRule>
    <cfRule type="expression" dxfId="61" priority="24">
      <formula>NOT(OR(P24="SP 25",P24="SP 25",P24="PVDF 25",P24="PVDF 35",P24="PUR 50",P24="PVCF 150",P24="HPS 200",P24="PRISMA",P24="PRISMA ELEMENTS",P24="Inox 304",P24="Inox 316L",P24="Inox 316"))</formula>
    </cfRule>
  </conditionalFormatting>
  <conditionalFormatting sqref="R24:R33">
    <cfRule type="expression" dxfId="60" priority="45">
      <formula>NOT(OR(R24="M",R24="M8"))</formula>
    </cfRule>
  </conditionalFormatting>
  <conditionalFormatting sqref="T24:T33">
    <cfRule type="expression" dxfId="59" priority="22">
      <formula>NOT(OR(T24="SP 25",T24="SP 25",T24="PVDF 25",T24="PVDF 35",T24="PUR 50",T24="PVCF 150",T24="HPS 200",T24="PRISMA",T24="PRISMA ELEMENTS",T24="Inox 304",T24="Inox 316L",T24="Inox 316"))</formula>
    </cfRule>
  </conditionalFormatting>
  <conditionalFormatting sqref="V24:V33">
    <cfRule type="expression" dxfId="58" priority="44">
      <formula>NOT(OR(V24="S",V24="V",V24="V2",V24="G",V24="M2"))</formula>
    </cfRule>
  </conditionalFormatting>
  <conditionalFormatting sqref="Y33">
    <cfRule type="expression" dxfId="57" priority="1">
      <formula>OR(Y33="")</formula>
    </cfRule>
  </conditionalFormatting>
  <dataValidations count="18">
    <dataValidation type="whole" errorStyle="information" allowBlank="1" errorTitle="Wrong length" error="Insert length (whole number)_x000a_2000 to 8000 mm" sqref="J24 J33" xr:uid="{4465AA2D-6D67-4F5A-89B1-C242EC881C64}">
      <formula1>2000</formula1>
      <formula2>10000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list" allowBlank="1" sqref="B65 K24:K33" xr:uid="{001EB016-234A-449F-91E1-73F779D7EBBA}">
      <formula1>"50,60,80,100,120,133,150,172,200,220,240,250"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1100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5:V33" xr:uid="{0B88E558-0538-4B29-B808-DF83E1C95A34}">
      <formula1>"S,V,V2,G,M,M2,M3,M8"</formula1>
    </dataValidation>
    <dataValidation type="whole" allowBlank="1" showInputMessage="1" showErrorMessage="1" sqref="G65" xr:uid="{7F0442E3-49F9-4A35-9B52-7505B0F44DD2}">
      <formula1>600</formula1>
      <formula2>1200</formula2>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P24:P33 T24:T33" xr:uid="{39178C76-67A1-4927-AA38-BD76858D1ECC}">
      <formula1>"SP 25,SP 25,PVDF 25,PVDF 35,PUR 50,PVCF 150,HPS 200,PRISMA,PRISMA ELEMENTS,Inox 304,Inox 316L,Inox 316"</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qref="M24:M32" xr:uid="{5097CD5D-DB34-4705-9572-F895B64767DB}">
      <formula1>"FTV HL"</formula1>
    </dataValidation>
    <dataValidation type="list" allowBlank="1" sqref="V24" xr:uid="{26428168-E68F-412B-9380-6416AC7CB735}">
      <formula1>"S,V,V2,G,M2"</formula1>
    </dataValidation>
    <dataValidation type="list" allowBlank="1" showInputMessage="1" showErrorMessage="1" sqref="Y24:Y33" xr:uid="{003CEB07-4240-47E5-B9BC-C4B2D9AD285F}">
      <formula1>"Priority A, Priority B, Priority C"</formula1>
    </dataValidation>
  </dataValidations>
  <hyperlinks>
    <hyperlink ref="B55" r:id="rId1" tooltip="Download" display="https://www.trimo-group.com/files/downloads/Trimoterm Fireproof Panels Brochure.pdf" xr:uid="{39C6D11C-81FD-443F-9752-8D5B0DC151C3}"/>
    <hyperlink ref="B57" r:id="rId2" display="pack" xr:uid="{729B662E-46EE-47D3-B021-093AADAD00C2}"/>
    <hyperlink ref="B58" r:id="rId3" xr:uid="{C4C74B49-F584-4E81-90F0-BD7D9105896B}"/>
    <hyperlink ref="B54" r:id="rId4" xr:uid="{D615283B-A192-4869-9F64-76DE3D73BC29}"/>
    <hyperlink ref="B53" r:id="rId5" tooltip="Download" display="https://www.trimo-group.com/files/downloads/Trimoterm Technical Specification.pdf" xr:uid="{82736900-DD1E-43C0-A7C7-C8F28EAD4DDB}"/>
  </hyperlinks>
  <pageMargins left="0.39370078740157483" right="0.39370078740157483" top="0.39370078740157483" bottom="0.39370078740157483" header="0.31496062992125984" footer="0.31496062992125984"/>
  <pageSetup paperSize="9" scale="44" pageOrder="overThenDown" orientation="landscape" r:id="rId6"/>
  <ignoredErrors>
    <ignoredError sqref="A2:B2 A32:L32 A65:XFD65 A64 H64:XFD64 A35:XFD37 C33:L33 A44:XFD44 B43:XFD43 A22:XFD22 B21:C21 Z21:XFD21 Z23:XFD23 A50:XFD50 A49 D49:XFD49 X33 A48 A47 D47:XFD47 A16:XFD16 B14:XFD14 A41:XFD41 B40:XFD40 E21:I21 A46 A45 D45:XFD45 A18:XFD20 B17:XFD17 A63:XFD63 B62:XFD62 A59:XFD59 C58:XFD58 D48:XFD48 D46:XFD46 A10:XFD11 B8:XFD8 B7:XFD7 S33 A68:XFD1048576 A67 C67:XFD67 A66 C66:XFD66 K21:L21 N21 O33 Z33:XFD33 B6:XFD6 B5:XFD5 A52:XFD52 B51:XFD51 P21:R21 T21:V21 A1:B1 D1:XFD1 B13:XFD13 B12:XFD12 A34:V34 X34:XFD34 B9:XFD9 C56:XFD56 C55:XFD55 C53:XFD53 B42:XFD42 C57:XFD57 A4:XFD4 A3:B3 D3 A39:XFD39 B38:L38 F3:XFD3 C54:XFD54 A24:L24 N24:XFD24 A25:L25 N25:XFD25 A26:L26 N26:XFD26 A27:L27 N27:XFD27 A28:L28 N28:XFD28 A29:L29 N29:XFD29 A30:L30 N30:XFD30 A31:L31 N31:XFD31 N32:XFD32 D2:XFD2 A61:XFD61 B60:XFD60 A15:P15 R15:XFD15 N38:XFD38"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23" id="{00000000-000E-0000-0700-000016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21" id="{00000000-000E-0000-0700-000014000000}">
            <xm:f>COUNTIF(List_Values!$B$2:$B$11,S24)=0</xm:f>
            <x14:dxf>
              <fill>
                <patternFill patternType="solid">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00AB9B1F-5D8D-4D1A-B0BB-7599AA4307CB}">
          <x14:formula1>
            <xm:f>List_Values!$B$2:$B$11</xm:f>
          </x14:formula1>
          <xm:sqref>S24:S33</xm:sqref>
        </x14:dataValidation>
        <x14:dataValidation type="list" allowBlank="1" xr:uid="{D7280FD2-3617-444A-98D6-B29860448D61}">
          <x14:formula1>
            <xm:f>List_Values!$A$2:$A$9</xm:f>
          </x14:formula1>
          <xm:sqref>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1A85-A01D-48DF-8849-06DF33C39572}">
  <sheetPr codeName="Sheet9"/>
  <dimension ref="A1:H50"/>
  <sheetViews>
    <sheetView topLeftCell="A34" workbookViewId="0">
      <selection activeCell="I56" sqref="I56"/>
    </sheetView>
  </sheetViews>
  <sheetFormatPr defaultRowHeight="14.25" x14ac:dyDescent="0.2"/>
  <cols>
    <col min="1" max="1" width="18.875" customWidth="1"/>
    <col min="4" max="4" width="19.125" customWidth="1"/>
    <col min="5" max="5" width="25.625" customWidth="1"/>
  </cols>
  <sheetData>
    <row r="1" spans="1:5" x14ac:dyDescent="0.2">
      <c r="A1" t="s">
        <v>192</v>
      </c>
    </row>
    <row r="2" spans="1:5" ht="19.5" customHeight="1" thickBot="1" x14ac:dyDescent="0.25">
      <c r="A2">
        <v>0.55000000000000004</v>
      </c>
      <c r="B2">
        <v>0.45</v>
      </c>
      <c r="D2" t="s">
        <v>208</v>
      </c>
    </row>
    <row r="3" spans="1:5" ht="19.5" customHeight="1" thickBot="1" x14ac:dyDescent="0.25">
      <c r="A3">
        <v>0.6</v>
      </c>
      <c r="B3">
        <v>0.5</v>
      </c>
      <c r="D3" s="97" t="s">
        <v>87</v>
      </c>
      <c r="E3" s="98" t="s">
        <v>34</v>
      </c>
    </row>
    <row r="4" spans="1:5" ht="19.5" customHeight="1" thickBot="1" x14ac:dyDescent="0.25">
      <c r="A4">
        <v>0.63</v>
      </c>
      <c r="B4">
        <v>0.55000000000000004</v>
      </c>
      <c r="D4" s="97" t="s">
        <v>35</v>
      </c>
      <c r="E4" s="98" t="s">
        <v>36</v>
      </c>
    </row>
    <row r="5" spans="1:5" ht="19.5" customHeight="1" thickBot="1" x14ac:dyDescent="0.25">
      <c r="A5">
        <v>0.65</v>
      </c>
      <c r="B5">
        <v>0.6</v>
      </c>
      <c r="D5" s="97" t="s">
        <v>37</v>
      </c>
      <c r="E5" s="98" t="s">
        <v>181</v>
      </c>
    </row>
    <row r="6" spans="1:5" ht="19.5" customHeight="1" thickBot="1" x14ac:dyDescent="0.25">
      <c r="A6">
        <v>0.67500000000000004</v>
      </c>
      <c r="B6">
        <v>0.63</v>
      </c>
      <c r="D6" s="97" t="s">
        <v>38</v>
      </c>
      <c r="E6" s="98" t="s">
        <v>39</v>
      </c>
    </row>
    <row r="7" spans="1:5" ht="19.5" customHeight="1" thickBot="1" x14ac:dyDescent="0.25">
      <c r="A7">
        <v>0.7</v>
      </c>
      <c r="B7">
        <v>0.65</v>
      </c>
      <c r="D7" s="97" t="s">
        <v>40</v>
      </c>
      <c r="E7" s="98" t="s">
        <v>178</v>
      </c>
    </row>
    <row r="8" spans="1:5" ht="19.5" customHeight="1" thickBot="1" x14ac:dyDescent="0.25">
      <c r="A8">
        <v>0.75</v>
      </c>
      <c r="B8">
        <v>0.67500000000000004</v>
      </c>
      <c r="D8" s="97" t="s">
        <v>41</v>
      </c>
      <c r="E8" s="98" t="s">
        <v>180</v>
      </c>
    </row>
    <row r="9" spans="1:5" ht="19.5" customHeight="1" x14ac:dyDescent="0.2">
      <c r="A9">
        <v>0.8</v>
      </c>
      <c r="B9">
        <v>0.7</v>
      </c>
    </row>
    <row r="10" spans="1:5" ht="19.5" customHeight="1" thickBot="1" x14ac:dyDescent="0.25">
      <c r="B10">
        <v>0.75</v>
      </c>
      <c r="D10" t="s">
        <v>209</v>
      </c>
    </row>
    <row r="11" spans="1:5" ht="19.5" customHeight="1" thickBot="1" x14ac:dyDescent="0.25">
      <c r="B11">
        <v>0.8</v>
      </c>
      <c r="D11" s="97" t="s">
        <v>87</v>
      </c>
      <c r="E11" s="98" t="s">
        <v>34</v>
      </c>
    </row>
    <row r="12" spans="1:5" ht="19.5" customHeight="1" thickBot="1" x14ac:dyDescent="0.25">
      <c r="D12" s="97" t="s">
        <v>105</v>
      </c>
      <c r="E12" s="98" t="s">
        <v>42</v>
      </c>
    </row>
    <row r="13" spans="1:5" ht="19.5" customHeight="1" thickBot="1" x14ac:dyDescent="0.25">
      <c r="D13" s="97" t="s">
        <v>43</v>
      </c>
      <c r="E13" s="98" t="s">
        <v>181</v>
      </c>
    </row>
    <row r="14" spans="1:5" ht="19.5" customHeight="1" thickBot="1" x14ac:dyDescent="0.25">
      <c r="D14" s="97" t="s">
        <v>44</v>
      </c>
      <c r="E14" s="98" t="s">
        <v>45</v>
      </c>
    </row>
    <row r="15" spans="1:5" ht="19.5" customHeight="1" thickBot="1" x14ac:dyDescent="0.25">
      <c r="D15" s="97" t="s">
        <v>46</v>
      </c>
      <c r="E15" s="98" t="s">
        <v>39</v>
      </c>
    </row>
    <row r="16" spans="1:5" ht="19.5" customHeight="1" thickBot="1" x14ac:dyDescent="0.25">
      <c r="D16" s="97" t="s">
        <v>47</v>
      </c>
      <c r="E16" s="98" t="s">
        <v>178</v>
      </c>
    </row>
    <row r="17" spans="4:5" ht="19.5" customHeight="1" x14ac:dyDescent="0.2"/>
    <row r="18" spans="4:5" ht="19.5" customHeight="1" thickBot="1" x14ac:dyDescent="0.25">
      <c r="D18" t="s">
        <v>210</v>
      </c>
    </row>
    <row r="19" spans="4:5" ht="19.5" customHeight="1" thickBot="1" x14ac:dyDescent="0.25">
      <c r="D19" s="97" t="s">
        <v>87</v>
      </c>
      <c r="E19" s="98" t="s">
        <v>48</v>
      </c>
    </row>
    <row r="20" spans="4:5" ht="19.5" customHeight="1" thickBot="1" x14ac:dyDescent="0.25">
      <c r="D20" s="97" t="s">
        <v>110</v>
      </c>
      <c r="E20" s="98" t="s">
        <v>188</v>
      </c>
    </row>
    <row r="21" spans="4:5" ht="19.5" customHeight="1" thickBot="1" x14ac:dyDescent="0.25">
      <c r="D21" s="97" t="s">
        <v>49</v>
      </c>
      <c r="E21" s="98" t="s">
        <v>39</v>
      </c>
    </row>
    <row r="22" spans="4:5" ht="19.5" customHeight="1" thickBot="1" x14ac:dyDescent="0.25">
      <c r="D22" s="97" t="s">
        <v>40</v>
      </c>
      <c r="E22" s="98" t="s">
        <v>50</v>
      </c>
    </row>
    <row r="23" spans="4:5" ht="19.5" customHeight="1" thickBot="1" x14ac:dyDescent="0.25">
      <c r="D23" s="97" t="s">
        <v>51</v>
      </c>
      <c r="E23" s="98" t="s">
        <v>36</v>
      </c>
    </row>
    <row r="24" spans="4:5" ht="19.5" customHeight="1" thickBot="1" x14ac:dyDescent="0.25">
      <c r="D24" s="97" t="s">
        <v>52</v>
      </c>
      <c r="E24" s="98" t="s">
        <v>53</v>
      </c>
    </row>
    <row r="25" spans="4:5" ht="19.5" customHeight="1" x14ac:dyDescent="0.2"/>
    <row r="26" spans="4:5" ht="19.5" customHeight="1" thickBot="1" x14ac:dyDescent="0.25">
      <c r="D26" t="s">
        <v>211</v>
      </c>
    </row>
    <row r="27" spans="4:5" ht="19.5" customHeight="1" thickBot="1" x14ac:dyDescent="0.25">
      <c r="D27" s="97" t="s">
        <v>87</v>
      </c>
      <c r="E27" s="98" t="s">
        <v>48</v>
      </c>
    </row>
    <row r="28" spans="4:5" ht="19.5" customHeight="1" thickBot="1" x14ac:dyDescent="0.25">
      <c r="D28" s="97" t="s">
        <v>110</v>
      </c>
      <c r="E28" s="98" t="s">
        <v>188</v>
      </c>
    </row>
    <row r="29" spans="4:5" ht="19.5" customHeight="1" thickBot="1" x14ac:dyDescent="0.25">
      <c r="D29" s="97" t="s">
        <v>49</v>
      </c>
      <c r="E29" s="98" t="s">
        <v>39</v>
      </c>
    </row>
    <row r="30" spans="4:5" ht="19.5" customHeight="1" thickBot="1" x14ac:dyDescent="0.25">
      <c r="D30" s="97" t="s">
        <v>40</v>
      </c>
      <c r="E30" s="98" t="s">
        <v>54</v>
      </c>
    </row>
    <row r="31" spans="4:5" ht="19.5" customHeight="1" thickBot="1" x14ac:dyDescent="0.25">
      <c r="D31" s="97" t="s">
        <v>55</v>
      </c>
      <c r="E31" s="98" t="s">
        <v>56</v>
      </c>
    </row>
    <row r="32" spans="4:5" ht="19.5" customHeight="1" x14ac:dyDescent="0.2"/>
    <row r="33" spans="4:5" ht="19.5" customHeight="1" thickBot="1" x14ac:dyDescent="0.25">
      <c r="D33" t="s">
        <v>204</v>
      </c>
    </row>
    <row r="34" spans="4:5" ht="19.5" customHeight="1" thickBot="1" x14ac:dyDescent="0.25">
      <c r="D34" s="97" t="s">
        <v>87</v>
      </c>
      <c r="E34" s="98" t="s">
        <v>34</v>
      </c>
    </row>
    <row r="35" spans="4:5" ht="19.5" customHeight="1" thickBot="1" x14ac:dyDescent="0.25">
      <c r="D35" s="97" t="s">
        <v>56</v>
      </c>
      <c r="E35" s="98" t="s">
        <v>182</v>
      </c>
    </row>
    <row r="36" spans="4:5" ht="19.5" customHeight="1" thickBot="1" x14ac:dyDescent="0.25">
      <c r="D36" s="97" t="s">
        <v>57</v>
      </c>
      <c r="E36" s="98" t="s">
        <v>179</v>
      </c>
    </row>
    <row r="37" spans="4:5" ht="19.5" customHeight="1" thickBot="1" x14ac:dyDescent="0.25">
      <c r="D37" s="97" t="s">
        <v>37</v>
      </c>
      <c r="E37" s="98" t="s">
        <v>53</v>
      </c>
    </row>
    <row r="38" spans="4:5" ht="19.5" customHeight="1" thickBot="1" x14ac:dyDescent="0.25">
      <c r="D38" s="97" t="s">
        <v>49</v>
      </c>
      <c r="E38" s="98" t="s">
        <v>39</v>
      </c>
    </row>
    <row r="39" spans="4:5" ht="19.5" customHeight="1" thickBot="1" x14ac:dyDescent="0.25">
      <c r="D39" s="97" t="s">
        <v>40</v>
      </c>
      <c r="E39" s="98" t="s">
        <v>50</v>
      </c>
    </row>
    <row r="40" spans="4:5" ht="19.5" customHeight="1" x14ac:dyDescent="0.2"/>
    <row r="41" spans="4:5" ht="19.5" customHeight="1" thickBot="1" x14ac:dyDescent="0.25">
      <c r="D41" t="s">
        <v>206</v>
      </c>
    </row>
    <row r="42" spans="4:5" ht="19.5" customHeight="1" thickBot="1" x14ac:dyDescent="0.25">
      <c r="D42" s="97" t="s">
        <v>87</v>
      </c>
      <c r="E42" s="98" t="s">
        <v>58</v>
      </c>
    </row>
    <row r="43" spans="4:5" ht="19.5" customHeight="1" thickBot="1" x14ac:dyDescent="0.25">
      <c r="D43" s="97" t="s">
        <v>57</v>
      </c>
      <c r="E43" s="98" t="s">
        <v>179</v>
      </c>
    </row>
    <row r="44" spans="4:5" ht="19.5" customHeight="1" thickBot="1" x14ac:dyDescent="0.25">
      <c r="D44" s="97" t="s">
        <v>43</v>
      </c>
      <c r="E44" s="98" t="s">
        <v>53</v>
      </c>
    </row>
    <row r="45" spans="4:5" ht="19.5" customHeight="1" thickBot="1" x14ac:dyDescent="0.25">
      <c r="D45" s="97" t="s">
        <v>56</v>
      </c>
      <c r="E45" s="98" t="s">
        <v>183</v>
      </c>
    </row>
    <row r="46" spans="4:5" ht="19.5" customHeight="1" thickBot="1" x14ac:dyDescent="0.25">
      <c r="D46" s="97" t="s">
        <v>44</v>
      </c>
      <c r="E46" s="98" t="s">
        <v>45</v>
      </c>
    </row>
    <row r="47" spans="4:5" ht="19.5" customHeight="1" thickBot="1" x14ac:dyDescent="0.25">
      <c r="D47" s="97" t="s">
        <v>59</v>
      </c>
      <c r="E47" s="98" t="s">
        <v>60</v>
      </c>
    </row>
    <row r="48" spans="4:5" ht="19.5" customHeight="1" x14ac:dyDescent="0.2"/>
    <row r="49" spans="4:8" x14ac:dyDescent="0.2">
      <c r="D49" s="126" t="s">
        <v>220</v>
      </c>
      <c r="E49" s="127" t="s">
        <v>220</v>
      </c>
      <c r="G49" s="128" t="s">
        <v>152</v>
      </c>
      <c r="H49" s="127"/>
    </row>
    <row r="50" spans="4:8" x14ac:dyDescent="0.2">
      <c r="D50" s="126" t="s">
        <v>153</v>
      </c>
      <c r="E50" s="127" t="s">
        <v>159</v>
      </c>
      <c r="G50" s="128" t="s">
        <v>159</v>
      </c>
      <c r="H50" s="12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8</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1B072E-68AA-428B-8E52-1B0289B970E9}">
  <ds:schemaRefs>
    <ds:schemaRef ds:uri="http://schemas.microsoft.com/office/2006/metadata/properties"/>
    <ds:schemaRef ds:uri="http://schemas.microsoft.com/office/infopath/2007/PartnerControls"/>
    <ds:schemaRef ds:uri="414a4976-b983-4402-a70a-0a53c0b6b294"/>
    <ds:schemaRef ds:uri="7c683f54-c96c-431a-8ee9-ffc9d4834477"/>
  </ds:schemaRefs>
</ds:datastoreItem>
</file>

<file path=customXml/itemProps2.xml><?xml version="1.0" encoding="utf-8"?>
<ds:datastoreItem xmlns:ds="http://schemas.openxmlformats.org/officeDocument/2006/customXml" ds:itemID="{6FFBFEFF-3D87-4D48-8B10-9D3B20DFB864}"/>
</file>

<file path=customXml/itemProps3.xml><?xml version="1.0" encoding="utf-8"?>
<ds:datastoreItem xmlns:ds="http://schemas.openxmlformats.org/officeDocument/2006/customXml" ds:itemID="{DB5C0BFC-22DB-444F-AE0C-F21F0DADEA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Instructions</vt:lpstr>
      <vt:lpstr>Panneau FTV HL</vt:lpstr>
      <vt:lpstr>Angle L vif FTV HL (hor.)</vt:lpstr>
      <vt:lpstr>Angle U vif FTV HL (hor.)</vt:lpstr>
      <vt:lpstr>Angle L FTV HL (long.)_Déc.</vt:lpstr>
      <vt:lpstr>Angle L FTV HL (long.)_Comp.</vt:lpstr>
      <vt:lpstr>Angle L arr. FTV HL (long.)</vt:lpstr>
      <vt:lpstr>Angle U arr. FTV HL (long.)</vt:lpstr>
      <vt:lpstr>List_Values</vt:lpstr>
      <vt:lpstr>Updates</vt:lpstr>
      <vt:lpstr>'Angle L arr. FTV HL (long.)'!Print_Area</vt:lpstr>
      <vt:lpstr>'Angle L FTV HL (long.)_Comp.'!Print_Area</vt:lpstr>
      <vt:lpstr>'Angle L FTV HL (long.)_Déc.'!Print_Area</vt:lpstr>
      <vt:lpstr>'Angle L vif FTV HL (hor.)'!Print_Area</vt:lpstr>
      <vt:lpstr>'Angle U arr. FTV HL (long.)'!Print_Area</vt:lpstr>
      <vt:lpstr>'Angle U vif FTV HL (hor.)'!Print_Area</vt:lpstr>
      <vt:lpstr>'Panneau FTV HL'!Print_Area</vt:lpstr>
      <vt:lpstr>'Angle L vif FTV HL (hor.)'!Print_Titles</vt:lpstr>
      <vt:lpstr>'Panneau FTV HL'!Print_Titles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HL - Cutting List</dc:title>
  <dc:creator>Šantavec Miha</dc:creator>
  <cp:keywords>insulated panel, sandwich panel, fireproof panel</cp:keywords>
  <cp:lastModifiedBy>Matej Jereb</cp:lastModifiedBy>
  <cp:lastPrinted>2024-02-01T14:25:57Z</cp:lastPrinted>
  <dcterms:created xsi:type="dcterms:W3CDTF">2022-02-01T10:32:30Z</dcterms:created>
  <dcterms:modified xsi:type="dcterms:W3CDTF">2026-05-26T12:23:36Z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